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C:\Users\debrawells\Desktop\"/>
    </mc:Choice>
  </mc:AlternateContent>
  <xr:revisionPtr revIDLastSave="0" documentId="8_{563C826C-0678-4114-9F34-91B787C4498E}" xr6:coauthVersionLast="36" xr6:coauthVersionMax="36" xr10:uidLastSave="{00000000-0000-0000-0000-000000000000}"/>
  <workbookProtection lockStructure="1"/>
  <bookViews>
    <workbookView xWindow="0" yWindow="0" windowWidth="23040" windowHeight="9780" xr2:uid="{00000000-000D-0000-FFFF-FFFF00000000}"/>
  </bookViews>
  <sheets>
    <sheet name="Medical, Dental Estimator" sheetId="1" r:id="rId1"/>
    <sheet name="Medical Plan Comparison Chart" sheetId="2" r:id="rId2"/>
    <sheet name="G3" sheetId="3" state="hidden" r:id="rId3"/>
  </sheets>
  <definedNames>
    <definedName name="Eligibility_Group">'Medical, Dental Estimator'!$D$51:$D$52</definedName>
    <definedName name="EligibilityGroups">'Medical, Dental Estimator'!$D$50:$D$52</definedName>
    <definedName name="Plan_Names">'Medical, Dental Estimator'!$G$55:$G$65</definedName>
    <definedName name="_xlnm.Print_Area" localSheetId="1">'Medical Plan Comparison Chart'!$A$1:$R$36</definedName>
    <definedName name="_xlnm.Print_Area" localSheetId="0">'Medical, Dental Estimator'!$A$1:$I$45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9" i="2" l="1"/>
  <c r="D74" i="1" l="1"/>
  <c r="B65" i="2" s="1"/>
  <c r="D73" i="1"/>
  <c r="B64" i="2" s="1"/>
  <c r="D72" i="1"/>
  <c r="B63" i="2" s="1"/>
  <c r="D71" i="1"/>
  <c r="B62" i="2" s="1"/>
  <c r="D70" i="1"/>
  <c r="B61" i="2" s="1"/>
  <c r="D69" i="1"/>
  <c r="B60" i="2" s="1"/>
  <c r="J190" i="2" l="1"/>
  <c r="J186" i="2"/>
  <c r="J185" i="2"/>
  <c r="H190" i="2"/>
  <c r="H186" i="2"/>
  <c r="H185" i="2"/>
  <c r="M13" i="1" l="1"/>
  <c r="M15" i="1" s="1"/>
  <c r="I13" i="1" l="1"/>
  <c r="H13" i="1"/>
  <c r="B16" i="3" l="1"/>
  <c r="C16" i="3"/>
  <c r="B44" i="2" l="1"/>
  <c r="E16" i="3" l="1"/>
  <c r="E18" i="3"/>
  <c r="E17" i="3"/>
  <c r="G24" i="3"/>
  <c r="E21" i="3" l="1"/>
  <c r="D22" i="3" l="1"/>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21" i="3"/>
  <c r="H50" i="1" l="1"/>
  <c r="H15" i="1" l="1"/>
  <c r="I15" i="1" s="1"/>
  <c r="I17" i="1" s="1"/>
  <c r="J30" i="1"/>
  <c r="D30" i="1" s="1"/>
  <c r="J29" i="1"/>
  <c r="D29" i="1" s="1"/>
  <c r="J28" i="1"/>
  <c r="D28" i="1" s="1"/>
  <c r="J27" i="1"/>
  <c r="D27" i="1" s="1"/>
  <c r="J26" i="1"/>
  <c r="D26" i="1" s="1"/>
  <c r="J25" i="1"/>
  <c r="D25" i="1" s="1"/>
  <c r="J24" i="1"/>
  <c r="E24" i="1" s="1"/>
  <c r="J23" i="1"/>
  <c r="E23" i="1" s="1"/>
  <c r="J22" i="1"/>
  <c r="D22" i="1" s="1"/>
  <c r="J21" i="1"/>
  <c r="E21" i="1" s="1"/>
  <c r="J20" i="1"/>
  <c r="E20" i="1" s="1"/>
  <c r="L16" i="1" l="1"/>
  <c r="H17" i="1"/>
  <c r="G4" i="2" s="1"/>
  <c r="D23" i="1"/>
  <c r="E27" i="1"/>
  <c r="E22" i="1"/>
  <c r="E28" i="1"/>
  <c r="E25" i="1"/>
  <c r="E30" i="1"/>
  <c r="E26" i="1"/>
  <c r="D24" i="1"/>
  <c r="D21" i="1"/>
  <c r="E29" i="1"/>
  <c r="D20" i="1"/>
  <c r="D30" i="2" l="1"/>
  <c r="D29" i="2" s="1"/>
  <c r="E29" i="2" s="1"/>
  <c r="Q18" i="2"/>
  <c r="Q17" i="2" s="1"/>
  <c r="R17" i="2" s="1"/>
  <c r="Q28" i="2"/>
  <c r="Q27" i="2" s="1"/>
  <c r="R27" i="2" s="1"/>
  <c r="Q20" i="2"/>
  <c r="Q19" i="2" s="1"/>
  <c r="R19" i="2" s="1"/>
  <c r="F21" i="1"/>
  <c r="H21" i="1" s="1"/>
  <c r="F20" i="1"/>
  <c r="H20" i="1" s="1"/>
  <c r="H10" i="2"/>
  <c r="H9" i="2" s="1"/>
  <c r="J16" i="2"/>
  <c r="J15" i="2" s="1"/>
  <c r="H30" i="2"/>
  <c r="H29" i="2" s="1"/>
  <c r="D16" i="2"/>
  <c r="D15" i="2" s="1"/>
  <c r="F12" i="2"/>
  <c r="F11" i="2" s="1"/>
  <c r="H22" i="2"/>
  <c r="H21" i="2" s="1"/>
  <c r="I21" i="2" s="1"/>
  <c r="B26" i="2"/>
  <c r="B25" i="2" s="1"/>
  <c r="C25" i="2" s="1"/>
  <c r="H26" i="2"/>
  <c r="I25" i="2" s="1"/>
  <c r="K20" i="2"/>
  <c r="K19" i="2" s="1"/>
  <c r="L19" i="2" s="1"/>
  <c r="D24" i="2"/>
  <c r="D23" i="2" s="1"/>
  <c r="E23" i="2" s="1"/>
  <c r="F30" i="2"/>
  <c r="F29" i="2" s="1"/>
  <c r="G29" i="2" s="1"/>
  <c r="H24" i="2"/>
  <c r="H16" i="2"/>
  <c r="H15" i="2" s="1"/>
  <c r="D28" i="2"/>
  <c r="D27" i="2" s="1"/>
  <c r="E27" i="2" s="1"/>
  <c r="B30" i="2"/>
  <c r="B29" i="2" s="1"/>
  <c r="C29" i="2" s="1"/>
  <c r="B12" i="2"/>
  <c r="B11" i="2" s="1"/>
  <c r="B22" i="2"/>
  <c r="B21" i="2" s="1"/>
  <c r="C21" i="2" s="1"/>
  <c r="M20" i="2"/>
  <c r="M19" i="2" s="1"/>
  <c r="N19" i="2" s="1"/>
  <c r="F16" i="2"/>
  <c r="F15" i="2" s="1"/>
  <c r="J14" i="2"/>
  <c r="J13" i="2" s="1"/>
  <c r="K28" i="2"/>
  <c r="K27" i="2" s="1"/>
  <c r="L27" i="2" s="1"/>
  <c r="F10" i="2"/>
  <c r="F9" i="2" s="1"/>
  <c r="J10" i="2"/>
  <c r="J9" i="2" s="1"/>
  <c r="D10" i="2"/>
  <c r="D9" i="2" s="1"/>
  <c r="D22" i="2"/>
  <c r="D21" i="2" s="1"/>
  <c r="E21" i="2" s="1"/>
  <c r="F28" i="1"/>
  <c r="H28" i="1" s="1"/>
  <c r="I28" i="1" s="1"/>
  <c r="F26" i="1"/>
  <c r="H26" i="1" s="1"/>
  <c r="I26" i="1" s="1"/>
  <c r="F22" i="1"/>
  <c r="H22" i="1" s="1"/>
  <c r="F23" i="1"/>
  <c r="H23" i="1" s="1"/>
  <c r="F29" i="1"/>
  <c r="H29" i="1" s="1"/>
  <c r="I29" i="1" s="1"/>
  <c r="M18" i="2"/>
  <c r="M17" i="2" s="1"/>
  <c r="N17" i="2" s="1"/>
  <c r="F26" i="2"/>
  <c r="F25" i="2" s="1"/>
  <c r="G25" i="2" s="1"/>
  <c r="D18" i="2"/>
  <c r="D17" i="2" s="1"/>
  <c r="E17" i="2" s="1"/>
  <c r="F25" i="1"/>
  <c r="H25" i="1" s="1"/>
  <c r="I25" i="1" s="1"/>
  <c r="B24" i="2"/>
  <c r="B23" i="2" s="1"/>
  <c r="C23" i="2" s="1"/>
  <c r="D26" i="2"/>
  <c r="D25" i="2" s="1"/>
  <c r="E25" i="2" s="1"/>
  <c r="D14" i="2"/>
  <c r="D13" i="2" s="1"/>
  <c r="D20" i="2"/>
  <c r="D19" i="2" s="1"/>
  <c r="E19" i="2" s="1"/>
  <c r="O18" i="2"/>
  <c r="O17" i="2" s="1"/>
  <c r="P17" i="2" s="1"/>
  <c r="B10" i="2"/>
  <c r="B9" i="2" s="1"/>
  <c r="D12" i="2"/>
  <c r="D11" i="2" s="1"/>
  <c r="B16" i="2"/>
  <c r="B15" i="2" s="1"/>
  <c r="O28" i="2"/>
  <c r="O27" i="2" s="1"/>
  <c r="P27" i="2" s="1"/>
  <c r="B14" i="2"/>
  <c r="B13" i="2" s="1"/>
  <c r="F24" i="1"/>
  <c r="H24" i="1" s="1"/>
  <c r="I24" i="1" s="1"/>
  <c r="O20" i="2"/>
  <c r="O19" i="2" s="1"/>
  <c r="P19" i="2" s="1"/>
  <c r="K18" i="2"/>
  <c r="K17" i="2" s="1"/>
  <c r="L17" i="2" s="1"/>
  <c r="F27" i="1"/>
  <c r="H27" i="1" s="1"/>
  <c r="I27" i="1" s="1"/>
  <c r="F24" i="2"/>
  <c r="F23" i="2" s="1"/>
  <c r="G23" i="2" s="1"/>
  <c r="F30" i="1"/>
  <c r="H30" i="1" s="1"/>
  <c r="I30" i="1" s="1"/>
  <c r="J12" i="2"/>
  <c r="J11" i="2" s="1"/>
  <c r="F22" i="2"/>
  <c r="F21" i="2" s="1"/>
  <c r="G21" i="2" s="1"/>
  <c r="M28" i="2"/>
  <c r="M27" i="2" s="1"/>
  <c r="N27" i="2" s="1"/>
  <c r="H12" i="2"/>
  <c r="H11" i="2" s="1"/>
  <c r="F14" i="2"/>
  <c r="F13" i="2" s="1"/>
  <c r="H14" i="2"/>
  <c r="H13" i="2" s="1"/>
  <c r="I29" i="2" l="1"/>
  <c r="H25" i="2"/>
  <c r="I23" i="2"/>
  <c r="H23" i="2"/>
</calcChain>
</file>

<file path=xl/sharedStrings.xml><?xml version="1.0" encoding="utf-8"?>
<sst xmlns="http://schemas.openxmlformats.org/spreadsheetml/2006/main" count="602" uniqueCount="255">
  <si>
    <t>Total Monthly
Premium</t>
  </si>
  <si>
    <t>Maximum
UC Contribution</t>
  </si>
  <si>
    <t>UC Pays</t>
  </si>
  <si>
    <t>Retiree Pays</t>
  </si>
  <si>
    <t>Medicare Part B
Reimbursement</t>
  </si>
  <si>
    <t>PLAN+CVGLEVEL</t>
  </si>
  <si>
    <t>U</t>
  </si>
  <si>
    <t>UC</t>
  </si>
  <si>
    <t>UA</t>
  </si>
  <si>
    <t>UAC</t>
  </si>
  <si>
    <t>M</t>
  </si>
  <si>
    <t>MM</t>
  </si>
  <si>
    <t>MC</t>
  </si>
  <si>
    <t>MA</t>
  </si>
  <si>
    <t>MAC</t>
  </si>
  <si>
    <t>MMM</t>
  </si>
  <si>
    <t>MMC</t>
  </si>
  <si>
    <t xml:space="preserve">Key:  </t>
  </si>
  <si>
    <r>
      <rPr>
        <b/>
        <sz val="9"/>
        <color indexed="56"/>
        <rFont val="Calibri"/>
        <family val="2"/>
      </rPr>
      <t>U</t>
    </r>
    <r>
      <rPr>
        <sz val="9"/>
        <color indexed="56"/>
        <rFont val="Calibri"/>
        <family val="2"/>
      </rPr>
      <t xml:space="preserve"> = Retiree</t>
    </r>
  </si>
  <si>
    <t>Note for those with Medicare</t>
  </si>
  <si>
    <r>
      <rPr>
        <b/>
        <sz val="9"/>
        <color indexed="56"/>
        <rFont val="Calibri"/>
        <family val="2"/>
      </rPr>
      <t>UC</t>
    </r>
    <r>
      <rPr>
        <sz val="9"/>
        <color indexed="56"/>
        <rFont val="Calibri"/>
        <family val="2"/>
      </rPr>
      <t xml:space="preserve"> = Retiree + Child(ren)</t>
    </r>
  </si>
  <si>
    <t xml:space="preserve"> If the retiree or any covered dependents</t>
  </si>
  <si>
    <r>
      <rPr>
        <b/>
        <sz val="9"/>
        <color indexed="56"/>
        <rFont val="Calibri"/>
        <family val="2"/>
      </rPr>
      <t>UA</t>
    </r>
    <r>
      <rPr>
        <sz val="9"/>
        <color indexed="56"/>
        <rFont val="Calibri"/>
        <family val="2"/>
      </rPr>
      <t xml:space="preserve"> = Retiree + Adult</t>
    </r>
  </si>
  <si>
    <r>
      <t xml:space="preserve"> have </t>
    </r>
    <r>
      <rPr>
        <sz val="10"/>
        <color indexed="56"/>
        <rFont val="Calibri"/>
        <family val="2"/>
      </rPr>
      <t>Medicare, don't forget to consider</t>
    </r>
  </si>
  <si>
    <r>
      <rPr>
        <b/>
        <sz val="9"/>
        <color indexed="56"/>
        <rFont val="Calibri"/>
        <family val="2"/>
      </rPr>
      <t xml:space="preserve">UAC </t>
    </r>
    <r>
      <rPr>
        <sz val="9"/>
        <color indexed="56"/>
        <rFont val="Calibri"/>
        <family val="2"/>
      </rPr>
      <t>= Retiree + Adult + Child(ren)</t>
    </r>
  </si>
  <si>
    <t xml:space="preserve"> additional Medicare premium costs; see:</t>
  </si>
  <si>
    <r>
      <rPr>
        <b/>
        <sz val="9"/>
        <color indexed="56"/>
        <rFont val="Calibri"/>
        <family val="2"/>
      </rPr>
      <t>M</t>
    </r>
    <r>
      <rPr>
        <sz val="9"/>
        <color indexed="56"/>
        <rFont val="Calibri"/>
        <family val="2"/>
      </rPr>
      <t xml:space="preserve"> = Medicare-eligible Retiree</t>
    </r>
  </si>
  <si>
    <t>www.medicare.gov</t>
  </si>
  <si>
    <r>
      <rPr>
        <b/>
        <sz val="9"/>
        <color indexed="56"/>
        <rFont val="Calibri"/>
        <family val="2"/>
      </rPr>
      <t>MM</t>
    </r>
    <r>
      <rPr>
        <sz val="9"/>
        <color indexed="56"/>
        <rFont val="Calibri"/>
        <family val="2"/>
      </rPr>
      <t xml:space="preserve"> = Medicare-eligible Retiree + Medicare-eligible Adult or Child</t>
    </r>
  </si>
  <si>
    <r>
      <rPr>
        <b/>
        <sz val="9"/>
        <color indexed="56"/>
        <rFont val="Calibri"/>
        <family val="2"/>
      </rPr>
      <t>MC</t>
    </r>
    <r>
      <rPr>
        <sz val="9"/>
        <color indexed="56"/>
        <rFont val="Calibri"/>
        <family val="2"/>
      </rPr>
      <t xml:space="preserve"> = Medicare-eligible Retiree + Child(ren) </t>
    </r>
    <r>
      <rPr>
        <b/>
        <sz val="9"/>
        <color indexed="56"/>
        <rFont val="Calibri"/>
        <family val="2"/>
      </rPr>
      <t>OR</t>
    </r>
    <r>
      <rPr>
        <sz val="9"/>
        <color indexed="56"/>
        <rFont val="Calibri"/>
        <family val="2"/>
      </rPr>
      <t xml:space="preserve"> Retiree + Medicare-eligible Child</t>
    </r>
  </si>
  <si>
    <r>
      <rPr>
        <b/>
        <sz val="9"/>
        <color indexed="56"/>
        <rFont val="Calibri"/>
        <family val="2"/>
      </rPr>
      <t>MA</t>
    </r>
    <r>
      <rPr>
        <sz val="9"/>
        <color indexed="56"/>
        <rFont val="Calibri"/>
        <family val="2"/>
      </rPr>
      <t xml:space="preserve"> = Medicare-eligible Retiree + Adult </t>
    </r>
    <r>
      <rPr>
        <b/>
        <sz val="9"/>
        <color indexed="56"/>
        <rFont val="Calibri"/>
        <family val="2"/>
      </rPr>
      <t>OR</t>
    </r>
    <r>
      <rPr>
        <sz val="9"/>
        <color indexed="56"/>
        <rFont val="Calibri"/>
        <family val="2"/>
      </rPr>
      <t xml:space="preserve"> Retiree + Medicare-eligible Adult</t>
    </r>
  </si>
  <si>
    <r>
      <rPr>
        <b/>
        <sz val="9"/>
        <color indexed="56"/>
        <rFont val="Calibri"/>
        <family val="2"/>
      </rPr>
      <t>MAC</t>
    </r>
    <r>
      <rPr>
        <sz val="9"/>
        <color indexed="56"/>
        <rFont val="Calibri"/>
        <family val="2"/>
      </rPr>
      <t xml:space="preserve"> = M-eligible Retiree + Adult + Child(ren) </t>
    </r>
    <r>
      <rPr>
        <b/>
        <sz val="9"/>
        <color indexed="56"/>
        <rFont val="Calibri"/>
        <family val="2"/>
      </rPr>
      <t>OR</t>
    </r>
    <r>
      <rPr>
        <sz val="9"/>
        <color indexed="56"/>
        <rFont val="Calibri"/>
        <family val="2"/>
      </rPr>
      <t xml:space="preserve"> Retiree + M-eligible Adult + Child(ren) </t>
    </r>
    <r>
      <rPr>
        <b/>
        <sz val="9"/>
        <color indexed="56"/>
        <rFont val="Calibri"/>
        <family val="2"/>
      </rPr>
      <t>OR</t>
    </r>
    <r>
      <rPr>
        <sz val="9"/>
        <color indexed="56"/>
        <rFont val="Calibri"/>
        <family val="2"/>
      </rPr>
      <t xml:space="preserve"> Retiree + Adult + M-eligible Child</t>
    </r>
  </si>
  <si>
    <r>
      <rPr>
        <b/>
        <sz val="9"/>
        <color indexed="56"/>
        <rFont val="Calibri"/>
        <family val="2"/>
      </rPr>
      <t>MMM</t>
    </r>
    <r>
      <rPr>
        <sz val="9"/>
        <color indexed="56"/>
        <rFont val="Calibri"/>
        <family val="2"/>
      </rPr>
      <t xml:space="preserve"> = Medicare-eligible Retiree + Medicare-eligible Adult + Medicare-eligible Child</t>
    </r>
  </si>
  <si>
    <r>
      <rPr>
        <b/>
        <sz val="9"/>
        <color indexed="56"/>
        <rFont val="Calibri"/>
        <family val="2"/>
      </rPr>
      <t>MMC</t>
    </r>
    <r>
      <rPr>
        <sz val="9"/>
        <color indexed="56"/>
        <rFont val="Calibri"/>
        <family val="2"/>
      </rPr>
      <t xml:space="preserve"> = Medicare-eligible Retiree + Medicare-eligible Adult + Child(ren) </t>
    </r>
    <r>
      <rPr>
        <b/>
        <sz val="9"/>
        <color indexed="56"/>
        <rFont val="Calibri"/>
        <family val="2"/>
      </rPr>
      <t>OR</t>
    </r>
    <r>
      <rPr>
        <sz val="9"/>
        <color indexed="56"/>
        <rFont val="Calibri"/>
        <family val="2"/>
      </rPr>
      <t xml:space="preserve"> M-eligible Retiree + Adult + M-eligible Child</t>
    </r>
  </si>
  <si>
    <r>
      <rPr>
        <b/>
        <sz val="9"/>
        <color indexed="56"/>
        <rFont val="Calibri"/>
        <family val="2"/>
      </rPr>
      <t xml:space="preserve">               OR</t>
    </r>
    <r>
      <rPr>
        <sz val="9"/>
        <color indexed="56"/>
        <rFont val="Calibri"/>
        <family val="2"/>
      </rPr>
      <t xml:space="preserve"> Retiree + Medicare-eligible Adult + Medicare-eligible Child</t>
    </r>
  </si>
  <si>
    <t>UC Care PPO/UC Medicare PPO</t>
  </si>
  <si>
    <t>UC Medicare PPO</t>
  </si>
  <si>
    <t>UC Medicare PPO without Rx</t>
  </si>
  <si>
    <t>Delta Dental PPO</t>
  </si>
  <si>
    <t>Part B Max</t>
  </si>
  <si>
    <t>Plan</t>
  </si>
  <si>
    <t>Total premium</t>
  </si>
  <si>
    <t>Maximum UC Contribution</t>
  </si>
  <si>
    <t>N/A</t>
  </si>
  <si>
    <t>UC Medicare PPO U</t>
  </si>
  <si>
    <t>UC Medicare PPO UC</t>
  </si>
  <si>
    <t>UC Medicare PPO UA</t>
  </si>
  <si>
    <t>UC Medicare PPO UAC</t>
  </si>
  <si>
    <t>UC Medicare PPO M</t>
  </si>
  <si>
    <t>UC Medicare PPO MM</t>
  </si>
  <si>
    <t>UC Medicare PPO MC</t>
  </si>
  <si>
    <t>UC Medicare PPO MA</t>
  </si>
  <si>
    <t>UC Medicare PPO MAC</t>
  </si>
  <si>
    <t>UC Medicare PPO MMM</t>
  </si>
  <si>
    <t>UC Medicare PPO MMC</t>
  </si>
  <si>
    <t>UC Medicare PPO without Rx U</t>
  </si>
  <si>
    <t>UC Medicare PPO without Rx UC</t>
  </si>
  <si>
    <t>UC Medicare PPO without Rx UA</t>
  </si>
  <si>
    <t>UC Medicare PPO without Rx UAC</t>
  </si>
  <si>
    <t>UC Medicare PPO without Rx M</t>
  </si>
  <si>
    <t>UC Medicare PPO without Rx MM</t>
  </si>
  <si>
    <t>UC Medicare PPO without Rx MC</t>
  </si>
  <si>
    <t>UC Medicare PPO without Rx MA</t>
  </si>
  <si>
    <t>UC Medicare PPO without Rx MAC</t>
  </si>
  <si>
    <t>UC Medicare PPO without Rx MMM</t>
  </si>
  <si>
    <t>UC Medicare PPO without Rx MMC</t>
  </si>
  <si>
    <t>UC Care PPO/UC Medicare PPO U</t>
  </si>
  <si>
    <t>UC Care PPO/UC Medicare PPO UC</t>
  </si>
  <si>
    <t>UC Care PPO/UC Medicare PPO UA</t>
  </si>
  <si>
    <t>UC Care PPO/UC Medicare PPO UAC</t>
  </si>
  <si>
    <t>UC Care PPO/UC Medicare PPO M</t>
  </si>
  <si>
    <t>UC Care PPO/UC Medicare PPO MM</t>
  </si>
  <si>
    <t>UC Care PPO/UC Medicare PPO MC</t>
  </si>
  <si>
    <t>UC Care PPO/UC Medicare PPO MA</t>
  </si>
  <si>
    <t>UC Care PPO/UC Medicare PPO MAC</t>
  </si>
  <si>
    <t>UC Care PPO/UC Medicare PPO MMM</t>
  </si>
  <si>
    <t>UC Care PPO/UC Medicare PPO MMC</t>
  </si>
  <si>
    <t>Delta Dental PPO U</t>
  </si>
  <si>
    <t>Delta Dental PPO UC</t>
  </si>
  <si>
    <t>Delta Dental PPO UA</t>
  </si>
  <si>
    <t>Delta Dental PPO UAC</t>
  </si>
  <si>
    <t>Delta Dental PPO M</t>
  </si>
  <si>
    <t>Delta Dental PPO MM</t>
  </si>
  <si>
    <t>Delta Dental PPO MC</t>
  </si>
  <si>
    <t>Delta Dental PPO MA</t>
  </si>
  <si>
    <t>Delta Dental PPO MAC</t>
  </si>
  <si>
    <t>Delta Dental PPO MMM</t>
  </si>
  <si>
    <t>Delta Dental PPO MMC</t>
  </si>
  <si>
    <t>XU</t>
  </si>
  <si>
    <t>XUC</t>
  </si>
  <si>
    <t>XUA</t>
  </si>
  <si>
    <t>XUAC</t>
  </si>
  <si>
    <t>XM</t>
  </si>
  <si>
    <t>XMM</t>
  </si>
  <si>
    <t>XMC</t>
  </si>
  <si>
    <t>XMA</t>
  </si>
  <si>
    <t>XMAC</t>
  </si>
  <si>
    <t>XMMC</t>
  </si>
  <si>
    <t>Net
Monthly
Premium</t>
  </si>
  <si>
    <r>
      <rPr>
        <b/>
        <sz val="8"/>
        <color rgb="FF002855"/>
        <rFont val="Calibri"/>
        <family val="2"/>
      </rPr>
      <t>U</t>
    </r>
    <r>
      <rPr>
        <sz val="8"/>
        <color rgb="FF002855"/>
        <rFont val="Calibri"/>
        <family val="2"/>
      </rPr>
      <t xml:space="preserve"> = Retiree</t>
    </r>
  </si>
  <si>
    <r>
      <rPr>
        <b/>
        <sz val="8"/>
        <color rgb="FF002855"/>
        <rFont val="Calibri"/>
        <family val="2"/>
      </rPr>
      <t>MC</t>
    </r>
    <r>
      <rPr>
        <sz val="8"/>
        <color rgb="FF002855"/>
        <rFont val="Calibri"/>
        <family val="2"/>
      </rPr>
      <t xml:space="preserve"> = Medicare-eligible Retiree + Child(ren) </t>
    </r>
    <r>
      <rPr>
        <b/>
        <sz val="8"/>
        <color rgb="FF002855"/>
        <rFont val="Calibri"/>
        <family val="2"/>
      </rPr>
      <t>OR</t>
    </r>
    <r>
      <rPr>
        <sz val="8"/>
        <color rgb="FF002855"/>
        <rFont val="Calibri"/>
        <family val="2"/>
      </rPr>
      <t xml:space="preserve"> Retiree + Medicare-eligible Child</t>
    </r>
  </si>
  <si>
    <r>
      <rPr>
        <b/>
        <sz val="8"/>
        <color rgb="FF002855"/>
        <rFont val="Calibri"/>
        <family val="2"/>
      </rPr>
      <t>UC</t>
    </r>
    <r>
      <rPr>
        <sz val="8"/>
        <color rgb="FF002855"/>
        <rFont val="Calibri"/>
        <family val="2"/>
      </rPr>
      <t xml:space="preserve"> = Retiree + Child(ren)</t>
    </r>
  </si>
  <si>
    <r>
      <rPr>
        <b/>
        <sz val="8"/>
        <color rgb="FF002855"/>
        <rFont val="Calibri"/>
        <family val="2"/>
      </rPr>
      <t>MA</t>
    </r>
    <r>
      <rPr>
        <sz val="8"/>
        <color rgb="FF002855"/>
        <rFont val="Calibri"/>
        <family val="2"/>
      </rPr>
      <t xml:space="preserve"> = Medicare-eligible Retiree + Adult </t>
    </r>
    <r>
      <rPr>
        <b/>
        <sz val="8"/>
        <color rgb="FF002855"/>
        <rFont val="Calibri"/>
        <family val="2"/>
      </rPr>
      <t>OR</t>
    </r>
    <r>
      <rPr>
        <sz val="8"/>
        <color rgb="FF002855"/>
        <rFont val="Calibri"/>
        <family val="2"/>
      </rPr>
      <t xml:space="preserve"> Retiree + Medicare-eligible Adult</t>
    </r>
  </si>
  <si>
    <r>
      <rPr>
        <b/>
        <sz val="8"/>
        <color rgb="FF002855"/>
        <rFont val="Calibri"/>
        <family val="2"/>
      </rPr>
      <t>UA</t>
    </r>
    <r>
      <rPr>
        <sz val="8"/>
        <color rgb="FF002855"/>
        <rFont val="Calibri"/>
        <family val="2"/>
      </rPr>
      <t xml:space="preserve"> = Retiree + Adult</t>
    </r>
  </si>
  <si>
    <r>
      <rPr>
        <b/>
        <sz val="8"/>
        <color rgb="FF002855"/>
        <rFont val="Calibri"/>
        <family val="2"/>
      </rPr>
      <t>MAC</t>
    </r>
    <r>
      <rPr>
        <sz val="8"/>
        <color rgb="FF002855"/>
        <rFont val="Calibri"/>
        <family val="2"/>
      </rPr>
      <t xml:space="preserve"> = M-eligible Retiree + Adult + Child(ren) </t>
    </r>
    <r>
      <rPr>
        <b/>
        <sz val="8"/>
        <color rgb="FF002855"/>
        <rFont val="Calibri"/>
        <family val="2"/>
      </rPr>
      <t>OR</t>
    </r>
    <r>
      <rPr>
        <sz val="8"/>
        <color rgb="FF002855"/>
        <rFont val="Calibri"/>
        <family val="2"/>
      </rPr>
      <t xml:space="preserve"> Retiree + M-eligible Adult + Child(ren) </t>
    </r>
    <r>
      <rPr>
        <b/>
        <sz val="8"/>
        <color rgb="FF002855"/>
        <rFont val="Calibri"/>
        <family val="2"/>
      </rPr>
      <t>OR</t>
    </r>
    <r>
      <rPr>
        <sz val="8"/>
        <color rgb="FF002855"/>
        <rFont val="Calibri"/>
        <family val="2"/>
      </rPr>
      <t xml:space="preserve"> Retiree + Adult + M-eligible Child</t>
    </r>
  </si>
  <si>
    <r>
      <rPr>
        <b/>
        <sz val="8"/>
        <color rgb="FF002855"/>
        <rFont val="Calibri"/>
        <family val="2"/>
      </rPr>
      <t xml:space="preserve">UAC </t>
    </r>
    <r>
      <rPr>
        <sz val="8"/>
        <color rgb="FF002855"/>
        <rFont val="Calibri"/>
        <family val="2"/>
      </rPr>
      <t>= Retiree + Adult + Child(ren)</t>
    </r>
  </si>
  <si>
    <r>
      <rPr>
        <b/>
        <sz val="8"/>
        <color rgb="FF002855"/>
        <rFont val="Calibri"/>
        <family val="2"/>
      </rPr>
      <t>MMM</t>
    </r>
    <r>
      <rPr>
        <sz val="8"/>
        <color rgb="FF002855"/>
        <rFont val="Calibri"/>
        <family val="2"/>
      </rPr>
      <t xml:space="preserve"> = Medicare-eligible Retiree + Medicare-eligible Adult + Medicare-eligible Child</t>
    </r>
  </si>
  <si>
    <r>
      <rPr>
        <b/>
        <sz val="8"/>
        <color rgb="FF002855"/>
        <rFont val="Calibri"/>
        <family val="2"/>
      </rPr>
      <t>M</t>
    </r>
    <r>
      <rPr>
        <sz val="8"/>
        <color rgb="FF002855"/>
        <rFont val="Calibri"/>
        <family val="2"/>
      </rPr>
      <t xml:space="preserve"> = Medicare-eligible Retiree</t>
    </r>
  </si>
  <si>
    <r>
      <rPr>
        <b/>
        <sz val="8"/>
        <color rgb="FF002855"/>
        <rFont val="Calibri"/>
        <family val="2"/>
      </rPr>
      <t>MMC</t>
    </r>
    <r>
      <rPr>
        <sz val="8"/>
        <color rgb="FF002855"/>
        <rFont val="Calibri"/>
        <family val="2"/>
      </rPr>
      <t xml:space="preserve"> = Medicare-eligible Retiree + Medicare-eligible Adult + Child(ren) </t>
    </r>
    <r>
      <rPr>
        <b/>
        <sz val="8"/>
        <color rgb="FF002855"/>
        <rFont val="Calibri"/>
        <family val="2"/>
      </rPr>
      <t>OR</t>
    </r>
    <r>
      <rPr>
        <sz val="8"/>
        <color rgb="FF002855"/>
        <rFont val="Calibri"/>
        <family val="2"/>
      </rPr>
      <t xml:space="preserve"> M-eligible Retiree + Adult + M-eligible Child</t>
    </r>
  </si>
  <si>
    <r>
      <rPr>
        <b/>
        <sz val="8"/>
        <color rgb="FF002855"/>
        <rFont val="Calibri"/>
        <family val="2"/>
      </rPr>
      <t>MM</t>
    </r>
    <r>
      <rPr>
        <sz val="8"/>
        <color rgb="FF002855"/>
        <rFont val="Calibri"/>
        <family val="2"/>
      </rPr>
      <t xml:space="preserve"> = Medicare-eligible Retiree + Medicare-eligible Adult or Child</t>
    </r>
  </si>
  <si>
    <r>
      <rPr>
        <b/>
        <sz val="8"/>
        <color rgb="FF002855"/>
        <rFont val="Calibri"/>
        <family val="2"/>
      </rPr>
      <t xml:space="preserve">               OR</t>
    </r>
    <r>
      <rPr>
        <sz val="8"/>
        <color rgb="FF002855"/>
        <rFont val="Calibri"/>
        <family val="2"/>
      </rPr>
      <t xml:space="preserve"> Retiree + Medicare-eligible Adult + Medicare-eligible Child</t>
    </r>
  </si>
  <si>
    <t>1:</t>
  </si>
  <si>
    <t>2:</t>
  </si>
  <si>
    <t>3:</t>
  </si>
  <si>
    <t>4:</t>
  </si>
  <si>
    <t>Group 3</t>
  </si>
  <si>
    <t>Age</t>
  </si>
  <si>
    <t>Svc Credit</t>
  </si>
  <si>
    <t>% UC contribution</t>
  </si>
  <si>
    <t>Age 20+</t>
  </si>
  <si>
    <t>Svc 65+</t>
  </si>
  <si>
    <t>Combined Tester:</t>
  </si>
  <si>
    <t>20+</t>
  </si>
  <si>
    <t>65+</t>
  </si>
  <si>
    <t>Joined UCRP 1/1/1990–6/30/2013 (Group 2)</t>
  </si>
  <si>
    <t>Joined UCRP/rehired on/after 7/1/2013 (Group 3)</t>
  </si>
  <si>
    <t>Rates based upon:</t>
  </si>
  <si>
    <t>years of UCRP service credit</t>
  </si>
  <si>
    <t>UC contribution toward medical/dental coverage:</t>
  </si>
  <si>
    <t>Age at retirement</t>
  </si>
  <si>
    <t>Years of UCRP service credit at retirement</t>
  </si>
  <si>
    <t>&lt;10?:</t>
  </si>
  <si>
    <t>G2?:</t>
  </si>
  <si>
    <t>^^Rule of 75?^^</t>
  </si>
  <si>
    <t>vvAge+Svc 75?vv</t>
  </si>
  <si>
    <t>Joined UCRP before 1990 (Group 1)</t>
  </si>
  <si>
    <t>50-54</t>
  </si>
  <si>
    <t>55+</t>
  </si>
  <si>
    <t>G1 rules:</t>
  </si>
  <si>
    <t>G3 rules:</t>
  </si>
  <si>
    <r>
      <t>Step 2:</t>
    </r>
    <r>
      <rPr>
        <sz val="10"/>
        <color indexed="56"/>
        <rFont val="Calibri"/>
        <family val="2"/>
      </rPr>
      <t xml:space="preserve">  </t>
    </r>
    <r>
      <rPr>
        <i/>
        <sz val="10"/>
        <color indexed="56"/>
        <rFont val="Calibri"/>
        <family val="2"/>
      </rPr>
      <t>Enter age at retirement in full years.</t>
    </r>
  </si>
  <si>
    <r>
      <t>Step 3:</t>
    </r>
    <r>
      <rPr>
        <sz val="10"/>
        <color indexed="56"/>
        <rFont val="Calibri"/>
        <family val="2"/>
      </rPr>
      <t xml:space="preserve">  </t>
    </r>
    <r>
      <rPr>
        <i/>
        <sz val="10"/>
        <color indexed="56"/>
        <rFont val="Calibri"/>
        <family val="2"/>
      </rPr>
      <t>Enter the number of full years of UC Retirement Plan service credit at retirement.</t>
    </r>
  </si>
  <si>
    <r>
      <t>Step 4:</t>
    </r>
    <r>
      <rPr>
        <sz val="10"/>
        <color indexed="56"/>
        <rFont val="Calibri"/>
        <family val="2"/>
      </rPr>
      <t xml:space="preserve">  </t>
    </r>
    <r>
      <rPr>
        <i/>
        <sz val="10"/>
        <color indexed="56"/>
        <rFont val="Calibri"/>
        <family val="2"/>
      </rPr>
      <t>Choose a health plan to see applicable rates.</t>
    </r>
  </si>
  <si>
    <r>
      <t>Step 5:</t>
    </r>
    <r>
      <rPr>
        <sz val="10"/>
        <color indexed="56"/>
        <rFont val="Calibri"/>
        <family val="2"/>
      </rPr>
      <t xml:space="preserve">  </t>
    </r>
    <r>
      <rPr>
        <i/>
        <sz val="10"/>
        <color indexed="56"/>
        <rFont val="Calibri"/>
        <family val="2"/>
      </rPr>
      <t xml:space="preserve">To compare rates across medical plans, choose the </t>
    </r>
    <r>
      <rPr>
        <b/>
        <i/>
        <sz val="10"/>
        <color indexed="56"/>
        <rFont val="Calibri"/>
        <family val="2"/>
      </rPr>
      <t>Medical Plan Comparison Chart</t>
    </r>
    <r>
      <rPr>
        <i/>
        <sz val="10"/>
        <color indexed="56"/>
        <rFont val="Calibri"/>
        <family val="2"/>
      </rPr>
      <t xml:space="preserve"> tab.</t>
    </r>
  </si>
  <si>
    <t>DeltaCare USA (Dental HMO)</t>
  </si>
  <si>
    <t>DeltaCare USA (Dental HMO) U</t>
  </si>
  <si>
    <t>DeltaCare USA (Dental HMO) UC</t>
  </si>
  <si>
    <t>DeltaCare USA (Dental HMO) UA</t>
  </si>
  <si>
    <t>DeltaCare USA (Dental HMO) UAC</t>
  </si>
  <si>
    <t>DeltaCare USA (Dental HMO) M</t>
  </si>
  <si>
    <t>DeltaCare USA (Dental HMO) MM</t>
  </si>
  <si>
    <t>DeltaCare USA (Dental HMO) MC</t>
  </si>
  <si>
    <t>DeltaCare USA (Dental HMO) MA</t>
  </si>
  <si>
    <t>DeltaCare USA (Dental HMO) MAC</t>
  </si>
  <si>
    <t>DeltaCare USA (Dental HMO) MMM</t>
  </si>
  <si>
    <t>DeltaCare USA (Dental HMO) MMC</t>
  </si>
  <si>
    <t>Kaiser Permanente/Senior Advantage HMO</t>
  </si>
  <si>
    <t>Kaiser Permanente/Senior Advantage HMO U</t>
  </si>
  <si>
    <t>Kaiser Permanente/Senior Advantage HMO UC</t>
  </si>
  <si>
    <t>Kaiser Permanente/Senior Advantage HMO UA</t>
  </si>
  <si>
    <t>Kaiser Permanente/Senior Advantage HMO UAC</t>
  </si>
  <si>
    <t>Kaiser Permanente/Senior Advantage HMO M</t>
  </si>
  <si>
    <t>Kaiser Permanente/Senior Advantage HMO MM</t>
  </si>
  <si>
    <t>Kaiser Permanente/Senior Advantage HMO MC</t>
  </si>
  <si>
    <t>Kaiser Permanente/Senior Advantage HMO MA</t>
  </si>
  <si>
    <t>Kaiser Permanente/Senior Advantage HMO MAC</t>
  </si>
  <si>
    <t>Kaiser Permanente/Senior Advantage HMO MMM</t>
  </si>
  <si>
    <t>Kaiser Permanente/Senior Advantage HMO MMC</t>
  </si>
  <si>
    <t>UC High Option PPO</t>
  </si>
  <si>
    <t>UC High Option PPO U</t>
  </si>
  <si>
    <t>UC High Option PPO UC</t>
  </si>
  <si>
    <t>UC High Option PPO UA</t>
  </si>
  <si>
    <t>UC High Option PPO UAC</t>
  </si>
  <si>
    <t>UC High Option PPO M</t>
  </si>
  <si>
    <t>UC High Option PPO MM</t>
  </si>
  <si>
    <t>UC High Option PPO MC</t>
  </si>
  <si>
    <t>UC High Option PPO MA</t>
  </si>
  <si>
    <t>UC High Option PPO MAC</t>
  </si>
  <si>
    <t>UC High Option PPO MMM</t>
  </si>
  <si>
    <t>UC High Option PPO MMC</t>
  </si>
  <si>
    <t>UC Health Savings Plan PPO</t>
  </si>
  <si>
    <t>UC Health Savings Plan PPO U</t>
  </si>
  <si>
    <t>UC Health Savings Plan PPO UC</t>
  </si>
  <si>
    <t>UC Health Savings Plan PPO UA</t>
  </si>
  <si>
    <t>UC Health Savings Plan PPO UAC</t>
  </si>
  <si>
    <t>UC Health Savings Plan PPO M</t>
  </si>
  <si>
    <t>UC Health Savings Plan PPO MM</t>
  </si>
  <si>
    <t>UC Health Savings Plan PPO MC</t>
  </si>
  <si>
    <t>UC Health Savings Plan PPO MA</t>
  </si>
  <si>
    <t>UC Health Savings Plan PPO MAC</t>
  </si>
  <si>
    <t>UC Health Savings Plan PPO MMM</t>
  </si>
  <si>
    <t>UC Health Savings Plan PPO MMC</t>
  </si>
  <si>
    <t>CORE/UC Medicare PPO</t>
  </si>
  <si>
    <t>CORE/UC Medicare PPO U</t>
  </si>
  <si>
    <t>CORE/UC Medicare PPO UC</t>
  </si>
  <si>
    <t>CORE/UC Medicare PPO UA</t>
  </si>
  <si>
    <t>CORE/UC Medicare PPO UAC</t>
  </si>
  <si>
    <t>CORE/UC Medicare PPO M</t>
  </si>
  <si>
    <t>CORE/UC Medicare PPO MM</t>
  </si>
  <si>
    <t>CORE/UC Medicare PPO MC</t>
  </si>
  <si>
    <t>CORE/UC Medicare PPO MA</t>
  </si>
  <si>
    <t>CORE/UC Medicare PPO MAC</t>
  </si>
  <si>
    <t>CORE/UC Medicare PPO MMM</t>
  </si>
  <si>
    <t>CORE/UC Medicare PPO MMC</t>
  </si>
  <si>
    <t>More information: UC retiree health &amp; welfare benefits eligibility rules</t>
  </si>
  <si>
    <t>UC Medicare Choice</t>
  </si>
  <si>
    <t>UC Blue &amp; Gold HMO/UC Medicare Choice</t>
  </si>
  <si>
    <t>UC Blue &amp; Gold HMO/UC Medicare Choice U</t>
  </si>
  <si>
    <t>UC Blue &amp; Gold HMO/UC Medicare Choice UC</t>
  </si>
  <si>
    <t>UC Blue &amp; Gold HMO/UC Medicare Choice UA</t>
  </si>
  <si>
    <t>UC Blue &amp; Gold HMO/UC Medicare Choice UAC</t>
  </si>
  <si>
    <t>UC Blue &amp; Gold HMO/UC Medicare Choice M</t>
  </si>
  <si>
    <t>UC Blue &amp; Gold HMO/UC Medicare Choice MM</t>
  </si>
  <si>
    <t>UC Blue &amp; Gold HMO/UC Medicare Choice MC</t>
  </si>
  <si>
    <t>UC Blue &amp; Gold HMO/UC Medicare Choice MA</t>
  </si>
  <si>
    <t>UC Blue &amp; Gold HMO/UC Medicare Choice MAC</t>
  </si>
  <si>
    <t>UC Blue &amp; Gold HMO/UC Medicare Choice MMM</t>
  </si>
  <si>
    <t>UC Blue &amp; Gold HMO/UC Medicare Choice MMC</t>
  </si>
  <si>
    <t>UC Medicare Choice U</t>
  </si>
  <si>
    <t>UC Medicare Choice UC</t>
  </si>
  <si>
    <t>UC Medicare Choice UA</t>
  </si>
  <si>
    <t>UC Medicare Choice UAC</t>
  </si>
  <si>
    <t>UC Medicare Choice M</t>
  </si>
  <si>
    <t>UC Medicare Choice MM</t>
  </si>
  <si>
    <t>UC Medicare Choice MC</t>
  </si>
  <si>
    <t>UC Medicare Choice MA</t>
  </si>
  <si>
    <t>UC Medicare Choice MAC</t>
  </si>
  <si>
    <t>UC Medicare Choice MMM</t>
  </si>
  <si>
    <t>UC Medicare Choice MMC</t>
  </si>
  <si>
    <r>
      <rPr>
        <b/>
        <sz val="8"/>
        <color rgb="FF008000"/>
        <rFont val="Calibri"/>
        <family val="2"/>
      </rPr>
      <t>Part B</t>
    </r>
    <r>
      <rPr>
        <b/>
        <sz val="9"/>
        <color rgb="FF008000"/>
        <rFont val="Calibri"/>
        <family val="2"/>
      </rPr>
      <t xml:space="preserve">
</t>
    </r>
    <r>
      <rPr>
        <b/>
        <sz val="7"/>
        <color rgb="FF008000"/>
        <rFont val="Calibri"/>
        <family val="2"/>
      </rPr>
      <t>Reim-bursement</t>
    </r>
  </si>
  <si>
    <t xml:space="preserve"> of the maximum UC contribution toward medical coverage</t>
  </si>
  <si>
    <t xml:space="preserve"> U</t>
  </si>
  <si>
    <t xml:space="preserve"> UC</t>
  </si>
  <si>
    <t xml:space="preserve"> UA</t>
  </si>
  <si>
    <t xml:space="preserve"> UAC</t>
  </si>
  <si>
    <t xml:space="preserve"> M</t>
  </si>
  <si>
    <t xml:space="preserve"> MM</t>
  </si>
  <si>
    <t xml:space="preserve"> MC</t>
  </si>
  <si>
    <t xml:space="preserve"> MA</t>
  </si>
  <si>
    <t xml:space="preserve"> MAC</t>
  </si>
  <si>
    <t xml:space="preserve"> MMM</t>
  </si>
  <si>
    <t xml:space="preserve"> MMC</t>
  </si>
  <si>
    <r>
      <t xml:space="preserve">CORE/
UC Medicare PPO
</t>
    </r>
    <r>
      <rPr>
        <sz val="8"/>
        <color rgb="FF002855"/>
        <rFont val="Calibri"/>
        <family val="2"/>
      </rPr>
      <t xml:space="preserve">(Anthem Blue Cross)
</t>
    </r>
    <r>
      <rPr>
        <b/>
        <sz val="8"/>
        <color rgb="FF002855"/>
        <rFont val="Calibri"/>
        <family val="2"/>
      </rPr>
      <t xml:space="preserve">
</t>
    </r>
    <r>
      <rPr>
        <sz val="8"/>
        <color rgb="FF002855"/>
        <rFont val="Calibri"/>
        <family val="2"/>
      </rPr>
      <t>PPO/PPO</t>
    </r>
  </si>
  <si>
    <r>
      <t xml:space="preserve">UC Blue &amp; Gold HMO </t>
    </r>
    <r>
      <rPr>
        <sz val="8"/>
        <color rgb="FF002855"/>
        <rFont val="Calibri"/>
        <family val="2"/>
      </rPr>
      <t>(Health Net)</t>
    </r>
    <r>
      <rPr>
        <b/>
        <sz val="8"/>
        <color rgb="FF002855"/>
        <rFont val="Calibri"/>
        <family val="2"/>
      </rPr>
      <t xml:space="preserve">/
UC Medicare Choice
</t>
    </r>
    <r>
      <rPr>
        <sz val="8"/>
        <color rgb="FF002855"/>
        <rFont val="Calibri"/>
        <family val="2"/>
      </rPr>
      <t xml:space="preserve">(UnitedHealthcare) </t>
    </r>
    <r>
      <rPr>
        <b/>
        <sz val="8"/>
        <color rgb="FF002855"/>
        <rFont val="Calibri"/>
        <family val="2"/>
      </rPr>
      <t xml:space="preserve">
</t>
    </r>
    <r>
      <rPr>
        <sz val="8"/>
        <color rgb="FF002855"/>
        <rFont val="Calibri"/>
        <family val="2"/>
      </rPr>
      <t>HMO/Medicare Advantage PPO</t>
    </r>
  </si>
  <si>
    <r>
      <t xml:space="preserve">UC Care/
UC Medicare PPO
</t>
    </r>
    <r>
      <rPr>
        <sz val="8"/>
        <color rgb="FF002855"/>
        <rFont val="Calibri"/>
        <family val="2"/>
      </rPr>
      <t xml:space="preserve">(Anthem Blue Cross)
</t>
    </r>
    <r>
      <rPr>
        <b/>
        <sz val="8"/>
        <color rgb="FF002855"/>
        <rFont val="Calibri"/>
        <family val="2"/>
      </rPr>
      <t xml:space="preserve">
</t>
    </r>
    <r>
      <rPr>
        <sz val="8"/>
        <color rgb="FF002855"/>
        <rFont val="Calibri"/>
        <family val="2"/>
      </rPr>
      <t>PPO/PPO</t>
    </r>
  </si>
  <si>
    <r>
      <t xml:space="preserve">UC High Option
</t>
    </r>
    <r>
      <rPr>
        <sz val="8"/>
        <color rgb="FF002855"/>
        <rFont val="Calibri"/>
        <family val="2"/>
      </rPr>
      <t>(Anthem Blue Cross)</t>
    </r>
    <r>
      <rPr>
        <b/>
        <sz val="8"/>
        <color rgb="FF002855"/>
        <rFont val="Calibri"/>
        <family val="2"/>
      </rPr>
      <t xml:space="preserve">
</t>
    </r>
    <r>
      <rPr>
        <sz val="8"/>
        <color rgb="FF002855"/>
        <rFont val="Calibri"/>
        <family val="2"/>
      </rPr>
      <t>PPO</t>
    </r>
  </si>
  <si>
    <r>
      <t xml:space="preserve">UC Medicare PPO
</t>
    </r>
    <r>
      <rPr>
        <sz val="8"/>
        <color rgb="FF002855"/>
        <rFont val="Calibri"/>
        <family val="2"/>
      </rPr>
      <t>(Anthem Blue Cross)</t>
    </r>
    <r>
      <rPr>
        <b/>
        <sz val="8"/>
        <color rgb="FF002855"/>
        <rFont val="Calibri"/>
        <family val="2"/>
      </rPr>
      <t xml:space="preserve">
</t>
    </r>
    <r>
      <rPr>
        <sz val="8"/>
        <color rgb="FF002855"/>
        <rFont val="Calibri"/>
        <family val="2"/>
      </rPr>
      <t>PPO</t>
    </r>
  </si>
  <si>
    <r>
      <t xml:space="preserve">UC Medicare PPO
without Rx
</t>
    </r>
    <r>
      <rPr>
        <sz val="8"/>
        <color rgb="FF002855"/>
        <rFont val="Calibri"/>
        <family val="2"/>
      </rPr>
      <t xml:space="preserve">(Anthem Blue Cross)
</t>
    </r>
    <r>
      <rPr>
        <b/>
        <sz val="8"/>
        <color rgb="FF002855"/>
        <rFont val="Calibri"/>
        <family val="2"/>
      </rPr>
      <t xml:space="preserve">
</t>
    </r>
    <r>
      <rPr>
        <sz val="8"/>
        <color rgb="FF002855"/>
        <rFont val="Calibri"/>
        <family val="2"/>
      </rPr>
      <t>PPO</t>
    </r>
  </si>
  <si>
    <r>
      <t xml:space="preserve">UC Medicare Choice
</t>
    </r>
    <r>
      <rPr>
        <sz val="8"/>
        <color rgb="FF002855"/>
        <rFont val="Calibri"/>
        <family val="2"/>
      </rPr>
      <t xml:space="preserve">(UnitedHealthcare)
</t>
    </r>
    <r>
      <rPr>
        <b/>
        <sz val="8"/>
        <color rgb="FF002855"/>
        <rFont val="Calibri"/>
        <family val="2"/>
      </rPr>
      <t xml:space="preserve">
</t>
    </r>
    <r>
      <rPr>
        <sz val="8"/>
        <color rgb="FF002855"/>
        <rFont val="Calibri"/>
        <family val="2"/>
      </rPr>
      <t>Medicare Advantage PPO</t>
    </r>
  </si>
  <si>
    <r>
      <t xml:space="preserve">Kaiser Permanente/
Senior Advantage
</t>
    </r>
    <r>
      <rPr>
        <sz val="8"/>
        <color rgb="FF002855"/>
        <rFont val="Calibri"/>
        <family val="2"/>
      </rPr>
      <t>HMO/Medicare Advantage HMO</t>
    </r>
  </si>
  <si>
    <r>
      <t xml:space="preserve">UC Health Savings Plan </t>
    </r>
    <r>
      <rPr>
        <sz val="8"/>
        <color rgb="FF002855"/>
        <rFont val="Calibri"/>
        <family val="2"/>
      </rPr>
      <t>(Anthem Blue Cross)
PPO</t>
    </r>
  </si>
  <si>
    <r>
      <t>Step 1:</t>
    </r>
    <r>
      <rPr>
        <sz val="10"/>
        <color indexed="56"/>
        <rFont val="Calibri"/>
        <family val="2"/>
      </rPr>
      <t xml:space="preserve">  </t>
    </r>
    <r>
      <rPr>
        <i/>
        <sz val="10"/>
        <color indexed="56"/>
        <rFont val="Calibri"/>
        <family val="2"/>
        <scheme val="minor"/>
      </rPr>
      <t>When did the employee join the UC Retirement Plan? Choose the applicable eligibility group.
· If you left employment without retiring and were later rehired, use the date that you rejoined UCRP. · If you retired but then suspended retirement, use the date that you originally joined UCRP. · Safety members: Choose Group 2.</t>
    </r>
  </si>
  <si>
    <t>* Does not include rates for: Retirees 65+ without Medicare; union rates; rates for those who qualify through UCRP
   Disability; rates for those covered by Via Benefits; postdoctoral scholars; interns/residents; students</t>
  </si>
  <si>
    <t>2023 University of California Retiree Health Plan Premium Estimator*</t>
  </si>
  <si>
    <t>2023 University of California Retiree Medical Plan Premium Comparison 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</si>
</sst>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81" x14ac:knownFonts="1">
    <font>
      <sz val="11"/>
      <color theme="1"/>
      <name val="Calibri"/>
      <family val="2"/>
      <scheme val="minor"/>
    </font>
    <font>
      <sz val="10"/>
      <name val="Calibri"/>
      <family val="2"/>
    </font>
    <font>
      <b/>
      <sz val="16"/>
      <color rgb="FF002855"/>
      <name val="Calibri"/>
      <family val="2"/>
    </font>
    <font>
      <sz val="10"/>
      <color theme="0"/>
      <name val="Calibri"/>
      <family val="2"/>
    </font>
    <font>
      <b/>
      <sz val="10"/>
      <color rgb="FF002855"/>
      <name val="Calibri"/>
      <family val="2"/>
    </font>
    <font>
      <sz val="10"/>
      <color indexed="56"/>
      <name val="Calibri"/>
      <family val="2"/>
    </font>
    <font>
      <i/>
      <sz val="10"/>
      <color indexed="56"/>
      <name val="Calibri"/>
      <family val="2"/>
    </font>
    <font>
      <sz val="10"/>
      <color rgb="FF002855"/>
      <name val="Calibri"/>
      <family val="2"/>
    </font>
    <font>
      <b/>
      <sz val="10"/>
      <name val="Calibri"/>
      <family val="2"/>
    </font>
    <font>
      <sz val="12"/>
      <name val="Calibri"/>
      <family val="2"/>
    </font>
    <font>
      <b/>
      <sz val="12"/>
      <name val="Calibri"/>
      <family val="2"/>
    </font>
    <font>
      <sz val="12"/>
      <color theme="0"/>
      <name val="Calibri"/>
      <family val="2"/>
    </font>
    <font>
      <b/>
      <sz val="12"/>
      <color rgb="FF002855"/>
      <name val="Calibri"/>
      <family val="2"/>
    </font>
    <font>
      <b/>
      <sz val="10"/>
      <color theme="0"/>
      <name val="Calibri"/>
      <family val="2"/>
    </font>
    <font>
      <i/>
      <sz val="10"/>
      <color rgb="FF002855"/>
      <name val="Calibri"/>
      <family val="2"/>
    </font>
    <font>
      <b/>
      <i/>
      <sz val="9"/>
      <color rgb="FF002855"/>
      <name val="Calibri"/>
      <family val="2"/>
    </font>
    <font>
      <sz val="9"/>
      <color rgb="FF002855"/>
      <name val="Calibri"/>
      <family val="2"/>
    </font>
    <font>
      <b/>
      <sz val="9"/>
      <color indexed="56"/>
      <name val="Calibri"/>
      <family val="2"/>
    </font>
    <font>
      <sz val="9"/>
      <color indexed="56"/>
      <name val="Calibri"/>
      <family val="2"/>
    </font>
    <font>
      <i/>
      <sz val="9"/>
      <color rgb="FF002855"/>
      <name val="Calibri"/>
      <family val="2"/>
    </font>
    <font>
      <u/>
      <sz val="10"/>
      <color theme="10"/>
      <name val="Arial"/>
      <family val="2"/>
    </font>
    <font>
      <sz val="10"/>
      <color theme="9" tint="-0.249977111117893"/>
      <name val="Calibri"/>
      <family val="2"/>
    </font>
    <font>
      <sz val="9"/>
      <name val="Calibri"/>
      <family val="2"/>
    </font>
    <font>
      <sz val="10"/>
      <color rgb="FF00B050"/>
      <name val="Calibri"/>
      <family val="2"/>
    </font>
    <font>
      <sz val="10"/>
      <color rgb="FFFFC000"/>
      <name val="Calibri"/>
      <family val="2"/>
    </font>
    <font>
      <sz val="12"/>
      <color rgb="FFFFC000"/>
      <name val="Calibri"/>
      <family val="2"/>
    </font>
    <font>
      <b/>
      <sz val="9"/>
      <color rgb="FF002855"/>
      <name val="Calibri"/>
      <family val="2"/>
    </font>
    <font>
      <b/>
      <sz val="9"/>
      <color theme="0"/>
      <name val="Calibri"/>
      <family val="2"/>
    </font>
    <font>
      <b/>
      <sz val="11"/>
      <color rgb="FF002855"/>
      <name val="Calibri"/>
      <family val="2"/>
    </font>
    <font>
      <b/>
      <sz val="9"/>
      <color rgb="FFFF0000"/>
      <name val="Calibri"/>
      <family val="2"/>
    </font>
    <font>
      <b/>
      <sz val="9"/>
      <color rgb="FF00B050"/>
      <name val="Calibri"/>
      <family val="2"/>
    </font>
    <font>
      <b/>
      <i/>
      <sz val="8"/>
      <color rgb="FF002855"/>
      <name val="Calibri"/>
      <family val="2"/>
    </font>
    <font>
      <sz val="8"/>
      <color rgb="FF002855"/>
      <name val="Calibri"/>
      <family val="2"/>
    </font>
    <font>
      <sz val="8"/>
      <color theme="0"/>
      <name val="Calibri"/>
      <family val="2"/>
    </font>
    <font>
      <sz val="8"/>
      <color rgb="FFFFC000"/>
      <name val="Calibri"/>
      <family val="2"/>
    </font>
    <font>
      <i/>
      <sz val="8"/>
      <color rgb="FF002855"/>
      <name val="Calibri"/>
      <family val="2"/>
    </font>
    <font>
      <b/>
      <sz val="14"/>
      <color rgb="FF002855"/>
      <name val="Calibri"/>
      <family val="2"/>
    </font>
    <font>
      <b/>
      <sz val="8"/>
      <color rgb="FF002855"/>
      <name val="Calibri"/>
      <family val="2"/>
    </font>
    <font>
      <b/>
      <sz val="9"/>
      <color rgb="FF008000"/>
      <name val="Calibri"/>
      <family val="2"/>
    </font>
    <font>
      <b/>
      <sz val="8"/>
      <color rgb="FF008000"/>
      <name val="Calibri"/>
      <family val="2"/>
    </font>
    <font>
      <b/>
      <sz val="15"/>
      <color rgb="FF002855"/>
      <name val="Calibri"/>
      <family val="2"/>
    </font>
    <font>
      <b/>
      <i/>
      <sz val="10"/>
      <color indexed="56"/>
      <name val="Calibri"/>
      <family val="2"/>
    </font>
    <font>
      <b/>
      <sz val="11"/>
      <color theme="1"/>
      <name val="Calibri"/>
      <family val="2"/>
      <scheme val="minor"/>
    </font>
    <font>
      <sz val="11"/>
      <color theme="0" tint="-4.9989318521683403E-2"/>
      <name val="Calibri"/>
      <family val="2"/>
      <scheme val="minor"/>
    </font>
    <font>
      <b/>
      <sz val="12"/>
      <color indexed="10"/>
      <name val="Calibri"/>
      <family val="2"/>
    </font>
    <font>
      <b/>
      <sz val="12"/>
      <color indexed="17"/>
      <name val="Calibri"/>
      <family val="2"/>
    </font>
    <font>
      <b/>
      <sz val="12"/>
      <color rgb="FF3366FF"/>
      <name val="Calibri"/>
      <family val="2"/>
    </font>
    <font>
      <sz val="9"/>
      <color theme="0"/>
      <name val="Calibri"/>
      <family val="2"/>
    </font>
    <font>
      <b/>
      <sz val="11"/>
      <color theme="0"/>
      <name val="Calibri"/>
      <family val="2"/>
    </font>
    <font>
      <sz val="11"/>
      <color rgb="FF002855"/>
      <name val="Calibri"/>
      <family val="2"/>
    </font>
    <font>
      <b/>
      <u/>
      <sz val="11"/>
      <color theme="10"/>
      <name val="Calibri"/>
      <family val="2"/>
      <scheme val="minor"/>
    </font>
    <font>
      <b/>
      <sz val="12"/>
      <color theme="0"/>
      <name val="Calibri"/>
      <family val="2"/>
    </font>
    <font>
      <sz val="10"/>
      <color theme="5"/>
      <name val="Calibri"/>
      <family val="2"/>
    </font>
    <font>
      <b/>
      <sz val="8"/>
      <color theme="0"/>
      <name val="Calibri"/>
      <family val="2"/>
    </font>
    <font>
      <b/>
      <sz val="12"/>
      <color theme="5"/>
      <name val="Calibri"/>
      <family val="2"/>
    </font>
    <font>
      <sz val="12"/>
      <color theme="5"/>
      <name val="Calibri"/>
      <family val="2"/>
    </font>
    <font>
      <b/>
      <sz val="10"/>
      <color theme="5"/>
      <name val="Calibri"/>
      <family val="2"/>
    </font>
    <font>
      <sz val="11"/>
      <color theme="0"/>
      <name val="Calibri"/>
      <family val="2"/>
    </font>
    <font>
      <b/>
      <sz val="8"/>
      <color rgb="FFFF0000"/>
      <name val="Calibri"/>
      <family val="2"/>
    </font>
    <font>
      <b/>
      <sz val="7"/>
      <color rgb="FF008000"/>
      <name val="Calibri"/>
      <family val="2"/>
    </font>
    <font>
      <b/>
      <sz val="8.5"/>
      <color rgb="FFFF0000"/>
      <name val="Arial Narrow"/>
      <family val="2"/>
    </font>
    <font>
      <sz val="8.5"/>
      <color rgb="FFFF0000"/>
      <name val="Arial Narrow"/>
      <family val="2"/>
    </font>
    <font>
      <sz val="8.5"/>
      <color theme="2" tint="-0.249977111117893"/>
      <name val="Arial Narrow"/>
      <family val="2"/>
    </font>
    <font>
      <sz val="8.5"/>
      <color theme="0"/>
      <name val="Arial Narrow"/>
      <family val="2"/>
    </font>
    <font>
      <b/>
      <sz val="8.5"/>
      <color rgb="FF008000"/>
      <name val="Arial Narrow"/>
      <family val="2"/>
    </font>
    <font>
      <sz val="8.5"/>
      <color rgb="FF00B050"/>
      <name val="Arial Narrow"/>
      <family val="2"/>
    </font>
    <font>
      <b/>
      <sz val="10"/>
      <color rgb="FF3366FF"/>
      <name val="Calibri"/>
      <family val="2"/>
    </font>
    <font>
      <sz val="9"/>
      <color rgb="FFFFC000"/>
      <name val="Calibri"/>
      <family val="2"/>
    </font>
    <font>
      <b/>
      <sz val="8.5"/>
      <color rgb="FF00B050"/>
      <name val="Arial Narrow"/>
      <family val="2"/>
    </font>
    <font>
      <i/>
      <sz val="10"/>
      <color indexed="56"/>
      <name val="Calibri"/>
      <family val="2"/>
      <scheme val="minor"/>
    </font>
    <font>
      <i/>
      <sz val="8"/>
      <color rgb="FFFFC000"/>
      <name val="Calibri"/>
      <family val="2"/>
    </font>
    <font>
      <i/>
      <sz val="8"/>
      <color theme="5"/>
      <name val="Calibri"/>
      <family val="2"/>
    </font>
    <font>
      <sz val="8"/>
      <color theme="5"/>
      <name val="Calibri"/>
      <family val="2"/>
    </font>
    <font>
      <i/>
      <sz val="8"/>
      <color rgb="FFFFFFFF"/>
      <name val="Calibri"/>
      <family val="2"/>
    </font>
    <font>
      <sz val="8"/>
      <color rgb="FFFFFFFF"/>
      <name val="Calibri"/>
      <family val="2"/>
    </font>
    <font>
      <sz val="10"/>
      <color rgb="FFFFFFFF"/>
      <name val="Calibri"/>
      <family val="2"/>
    </font>
    <font>
      <sz val="9"/>
      <color rgb="FFFFFFFF"/>
      <name val="Calibri"/>
      <family val="2"/>
    </font>
    <font>
      <b/>
      <sz val="11"/>
      <color rgb="FFFFFFFF"/>
      <name val="Calibri"/>
      <family val="2"/>
    </font>
    <font>
      <b/>
      <sz val="10"/>
      <color rgb="FFFFFFFF"/>
      <name val="Calibri"/>
      <family val="2"/>
    </font>
    <font>
      <sz val="10"/>
      <color rgb="FFFFFFFF"/>
      <name val="Calibri"/>
      <family val="2"/>
      <scheme val="minor"/>
    </font>
    <font>
      <b/>
      <sz val="12"/>
      <color rgb="FFFFFFFF"/>
      <name val="Calibri"/>
      <family val="2"/>
    </font>
  </fonts>
  <fills count="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indexed="9"/>
        <bgColor indexed="9"/>
      </patternFill>
    </fill>
  </fills>
  <borders count="43">
    <border>
      <left/>
      <right/>
      <top/>
      <bottom/>
      <diagonal/>
    </border>
    <border>
      <left style="thin">
        <color rgb="FFC997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rgb="FFC99700"/>
      </left>
      <right/>
      <top style="thin">
        <color rgb="FFC99700"/>
      </top>
      <bottom/>
      <diagonal/>
    </border>
    <border>
      <left/>
      <right style="thin">
        <color rgb="FFC99700"/>
      </right>
      <top style="thin">
        <color rgb="FFC99700"/>
      </top>
      <bottom/>
      <diagonal/>
    </border>
    <border>
      <left/>
      <right style="thin">
        <color rgb="FFC99700"/>
      </right>
      <top/>
      <bottom/>
      <diagonal/>
    </border>
    <border>
      <left style="thin">
        <color rgb="FFC99700"/>
      </left>
      <right/>
      <top/>
      <bottom style="thin">
        <color rgb="FFC99700"/>
      </bottom>
      <diagonal/>
    </border>
    <border>
      <left/>
      <right style="thin">
        <color rgb="FFC99700"/>
      </right>
      <top/>
      <bottom style="thin">
        <color rgb="FFC99700"/>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style="double">
        <color indexed="64"/>
      </top>
      <bottom style="dotted">
        <color indexed="64"/>
      </bottom>
      <diagonal/>
    </border>
    <border>
      <left/>
      <right style="dotted">
        <color indexed="64"/>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dotted">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right style="thick">
        <color indexed="64"/>
      </right>
      <top/>
      <bottom style="thin">
        <color indexed="64"/>
      </bottom>
      <diagonal/>
    </border>
    <border>
      <left style="thin">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right/>
      <top style="thin">
        <color indexed="64"/>
      </top>
      <bottom/>
      <diagonal/>
    </border>
  </borders>
  <cellStyleXfs count="2">
    <xf numFmtId="0" fontId="0" fillId="0" borderId="0"/>
    <xf numFmtId="0" fontId="20" fillId="0" borderId="0" applyNumberFormat="0" applyFill="0" applyBorder="0" applyAlignment="0" applyProtection="0"/>
  </cellStyleXfs>
  <cellXfs count="262">
    <xf numFmtId="0" fontId="0" fillId="0" borderId="0" xfId="0"/>
    <xf numFmtId="0" fontId="1" fillId="0" borderId="0" xfId="0" applyFont="1"/>
    <xf numFmtId="0" fontId="3" fillId="0" borderId="0" xfId="0" applyFont="1"/>
    <xf numFmtId="0" fontId="1" fillId="0" borderId="0" xfId="0" applyFont="1" applyAlignment="1"/>
    <xf numFmtId="49" fontId="4" fillId="0" borderId="0" xfId="0" applyNumberFormat="1" applyFont="1" applyAlignment="1">
      <alignment horizontal="left"/>
    </xf>
    <xf numFmtId="49" fontId="7" fillId="0" borderId="0" xfId="0" applyNumberFormat="1" applyFont="1" applyAlignment="1"/>
    <xf numFmtId="0" fontId="7" fillId="0" borderId="0" xfId="0" applyFont="1" applyAlignment="1"/>
    <xf numFmtId="0" fontId="3" fillId="0" borderId="0" xfId="0" applyFont="1" applyAlignment="1"/>
    <xf numFmtId="0" fontId="1" fillId="0" borderId="0" xfId="0" applyFont="1" applyAlignment="1">
      <alignment vertical="center"/>
    </xf>
    <xf numFmtId="0" fontId="3" fillId="0" borderId="0" xfId="0" applyFont="1" applyAlignment="1">
      <alignment vertical="center"/>
    </xf>
    <xf numFmtId="0" fontId="9" fillId="0" borderId="0" xfId="0" applyFont="1"/>
    <xf numFmtId="0" fontId="11" fillId="0" borderId="0" xfId="0" applyFont="1"/>
    <xf numFmtId="0" fontId="9" fillId="0" borderId="0" xfId="0" applyFont="1" applyFill="1" applyProtection="1"/>
    <xf numFmtId="0" fontId="10" fillId="0" borderId="0" xfId="0" applyFont="1" applyFill="1" applyBorder="1" applyAlignment="1" applyProtection="1">
      <alignment horizontal="left"/>
    </xf>
    <xf numFmtId="0" fontId="11" fillId="0" borderId="0" xfId="0" applyFont="1" applyFill="1" applyProtection="1"/>
    <xf numFmtId="0" fontId="7" fillId="0" borderId="0" xfId="0" applyFont="1" applyAlignment="1">
      <alignment vertical="center"/>
    </xf>
    <xf numFmtId="0" fontId="13" fillId="0" borderId="0" xfId="0" applyFont="1" applyFill="1" applyBorder="1" applyAlignment="1">
      <alignment horizontal="center"/>
    </xf>
    <xf numFmtId="0" fontId="13" fillId="0" borderId="0" xfId="0" applyFont="1" applyAlignment="1">
      <alignment horizontal="center"/>
    </xf>
    <xf numFmtId="49" fontId="15" fillId="0" borderId="0" xfId="0" applyNumberFormat="1" applyFont="1" applyBorder="1" applyAlignment="1">
      <alignment horizontal="center"/>
    </xf>
    <xf numFmtId="49" fontId="16" fillId="0" borderId="0" xfId="0" applyNumberFormat="1" applyFont="1" applyBorder="1"/>
    <xf numFmtId="164" fontId="7" fillId="0" borderId="0" xfId="0" applyNumberFormat="1" applyFont="1" applyBorder="1"/>
    <xf numFmtId="0" fontId="7" fillId="0" borderId="0" xfId="0" applyFont="1" applyBorder="1"/>
    <xf numFmtId="49" fontId="19" fillId="0" borderId="0" xfId="0" applyNumberFormat="1" applyFont="1" applyBorder="1"/>
    <xf numFmtId="0" fontId="21" fillId="0" borderId="0" xfId="0" applyFont="1"/>
    <xf numFmtId="49" fontId="22" fillId="0" borderId="0" xfId="0" applyNumberFormat="1" applyFont="1"/>
    <xf numFmtId="0" fontId="23" fillId="0" borderId="0" xfId="0" applyFont="1"/>
    <xf numFmtId="0" fontId="9" fillId="0" borderId="0" xfId="0" applyFont="1" applyFill="1" applyBorder="1" applyProtection="1"/>
    <xf numFmtId="0" fontId="11" fillId="0" borderId="0" xfId="0" applyFont="1" applyFill="1" applyBorder="1" applyProtection="1"/>
    <xf numFmtId="0" fontId="25" fillId="0" borderId="0" xfId="0" applyFont="1" applyFill="1" applyBorder="1" applyProtection="1"/>
    <xf numFmtId="49" fontId="24" fillId="0" borderId="0" xfId="0" applyNumberFormat="1" applyFont="1" applyFill="1" applyBorder="1" applyProtection="1"/>
    <xf numFmtId="49" fontId="3" fillId="0" borderId="0" xfId="0" applyNumberFormat="1" applyFont="1" applyFill="1" applyBorder="1" applyProtection="1"/>
    <xf numFmtId="49" fontId="1" fillId="0" borderId="0" xfId="0" applyNumberFormat="1" applyFont="1" applyFill="1" applyBorder="1" applyProtection="1"/>
    <xf numFmtId="49" fontId="36" fillId="0" borderId="0" xfId="0" applyNumberFormat="1" applyFont="1" applyFill="1" applyBorder="1" applyAlignment="1" applyProtection="1">
      <alignment horizontal="center" vertical="center"/>
    </xf>
    <xf numFmtId="0" fontId="1" fillId="0" borderId="0" xfId="0" applyFont="1" applyProtection="1"/>
    <xf numFmtId="0" fontId="7" fillId="0" borderId="0" xfId="0" applyFont="1" applyAlignment="1" applyProtection="1">
      <alignment vertical="center"/>
    </xf>
    <xf numFmtId="0" fontId="3" fillId="0" borderId="0" xfId="0" applyFont="1" applyProtection="1"/>
    <xf numFmtId="49" fontId="7" fillId="0" borderId="0" xfId="0" applyNumberFormat="1" applyFont="1" applyAlignment="1" applyProtection="1">
      <alignment horizontal="left" vertical="center"/>
    </xf>
    <xf numFmtId="9" fontId="28" fillId="0" borderId="0" xfId="0" applyNumberFormat="1" applyFont="1" applyAlignment="1" applyProtection="1">
      <alignment horizontal="center" vertical="center"/>
    </xf>
    <xf numFmtId="49" fontId="26" fillId="0" borderId="0" xfId="0" applyNumberFormat="1" applyFont="1" applyFill="1" applyBorder="1" applyAlignment="1" applyProtection="1">
      <alignment horizontal="left"/>
    </xf>
    <xf numFmtId="0" fontId="24" fillId="0" borderId="0" xfId="0" applyFont="1" applyFill="1" applyBorder="1" applyAlignment="1" applyProtection="1"/>
    <xf numFmtId="0" fontId="3" fillId="0" borderId="0" xfId="0" applyFont="1" applyFill="1" applyBorder="1" applyAlignment="1" applyProtection="1"/>
    <xf numFmtId="0" fontId="1" fillId="0" borderId="0" xfId="0" applyFont="1" applyFill="1" applyBorder="1" applyAlignment="1" applyProtection="1"/>
    <xf numFmtId="0" fontId="24" fillId="0" borderId="0" xfId="0" applyFont="1" applyProtection="1"/>
    <xf numFmtId="0" fontId="1" fillId="0" borderId="24" xfId="0" applyFont="1" applyBorder="1" applyProtection="1"/>
    <xf numFmtId="0" fontId="29" fillId="0" borderId="0" xfId="0" applyFont="1" applyBorder="1" applyAlignment="1" applyProtection="1">
      <alignment horizontal="center" vertical="center" wrapText="1"/>
    </xf>
    <xf numFmtId="0" fontId="30" fillId="0" borderId="24" xfId="0" applyFont="1" applyBorder="1" applyAlignment="1" applyProtection="1">
      <alignment horizontal="center" vertical="center" wrapText="1"/>
    </xf>
    <xf numFmtId="0" fontId="29" fillId="0" borderId="12" xfId="0" applyFont="1" applyBorder="1" applyAlignment="1" applyProtection="1">
      <alignment horizontal="center" vertical="center" wrapText="1"/>
    </xf>
    <xf numFmtId="0" fontId="29" fillId="0" borderId="11" xfId="0" applyFont="1" applyBorder="1" applyAlignment="1" applyProtection="1">
      <alignment horizontal="center" vertical="center" wrapText="1"/>
    </xf>
    <xf numFmtId="49" fontId="26" fillId="0" borderId="29" xfId="0" applyNumberFormat="1" applyFont="1" applyFill="1" applyBorder="1" applyAlignment="1" applyProtection="1"/>
    <xf numFmtId="0" fontId="24"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1" fillId="0" borderId="0" xfId="0" applyFont="1" applyFill="1" applyBorder="1" applyAlignment="1" applyProtection="1">
      <alignment vertical="center"/>
    </xf>
    <xf numFmtId="49" fontId="27" fillId="0" borderId="24" xfId="0" applyNumberFormat="1" applyFont="1" applyFill="1" applyBorder="1" applyAlignment="1" applyProtection="1"/>
    <xf numFmtId="0" fontId="24" fillId="0" borderId="0" xfId="0" applyFont="1" applyFill="1" applyBorder="1" applyProtection="1"/>
    <xf numFmtId="0" fontId="3" fillId="0" borderId="0" xfId="0" applyFont="1" applyFill="1" applyBorder="1" applyProtection="1"/>
    <xf numFmtId="0" fontId="1" fillId="0" borderId="0" xfId="0" applyFont="1" applyFill="1" applyBorder="1" applyProtection="1"/>
    <xf numFmtId="49" fontId="31" fillId="0" borderId="0" xfId="0" applyNumberFormat="1" applyFont="1" applyBorder="1" applyAlignment="1" applyProtection="1">
      <alignment horizontal="center"/>
    </xf>
    <xf numFmtId="49" fontId="32" fillId="0" borderId="0" xfId="0" applyNumberFormat="1" applyFont="1" applyBorder="1" applyProtection="1"/>
    <xf numFmtId="164" fontId="32" fillId="0" borderId="0" xfId="0" applyNumberFormat="1" applyFont="1" applyBorder="1" applyProtection="1"/>
    <xf numFmtId="0" fontId="32" fillId="0" borderId="0" xfId="0" applyFont="1" applyProtection="1"/>
    <xf numFmtId="0" fontId="34" fillId="0" borderId="0" xfId="0" applyFont="1" applyProtection="1"/>
    <xf numFmtId="0" fontId="33" fillId="0" borderId="0" xfId="0" applyFont="1" applyProtection="1"/>
    <xf numFmtId="49" fontId="35" fillId="0" borderId="0" xfId="0" applyNumberFormat="1" applyFont="1" applyBorder="1" applyProtection="1"/>
    <xf numFmtId="0" fontId="23" fillId="0" borderId="0" xfId="0" applyFont="1" applyProtection="1"/>
    <xf numFmtId="0" fontId="38" fillId="0" borderId="35" xfId="0" applyFont="1" applyBorder="1" applyAlignment="1" applyProtection="1">
      <alignment horizontal="center" vertical="center" wrapText="1"/>
    </xf>
    <xf numFmtId="0" fontId="7" fillId="0" borderId="0" xfId="0" applyFont="1" applyBorder="1" applyAlignment="1"/>
    <xf numFmtId="0" fontId="24" fillId="0" borderId="0" xfId="0" applyFont="1"/>
    <xf numFmtId="0" fontId="42" fillId="0" borderId="0" xfId="0" applyFont="1"/>
    <xf numFmtId="0" fontId="1" fillId="0" borderId="0" xfId="0" applyFont="1" applyFill="1" applyAlignment="1"/>
    <xf numFmtId="0" fontId="3" fillId="0" borderId="0" xfId="0" applyFont="1" applyFill="1" applyAlignment="1"/>
    <xf numFmtId="49" fontId="1" fillId="0" borderId="0" xfId="0" applyNumberFormat="1" applyFont="1" applyAlignment="1">
      <alignment vertical="center"/>
    </xf>
    <xf numFmtId="49" fontId="9" fillId="0" borderId="0" xfId="0" applyNumberFormat="1" applyFont="1" applyFill="1" applyProtection="1"/>
    <xf numFmtId="49" fontId="1" fillId="0" borderId="0" xfId="0" applyNumberFormat="1" applyFont="1"/>
    <xf numFmtId="49" fontId="12" fillId="0" borderId="0" xfId="0" applyNumberFormat="1" applyFont="1" applyAlignment="1">
      <alignment horizontal="right"/>
    </xf>
    <xf numFmtId="49" fontId="12" fillId="0" borderId="0" xfId="0" applyNumberFormat="1" applyFont="1" applyFill="1" applyAlignment="1">
      <alignment horizontal="right"/>
    </xf>
    <xf numFmtId="0" fontId="11" fillId="0" borderId="0" xfId="0" applyFont="1" applyFill="1"/>
    <xf numFmtId="0" fontId="9" fillId="0" borderId="0" xfId="0" applyFont="1" applyFill="1"/>
    <xf numFmtId="1" fontId="10" fillId="2" borderId="5" xfId="0" applyNumberFormat="1" applyFont="1" applyFill="1" applyBorder="1" applyAlignment="1" applyProtection="1">
      <alignment horizontal="center" vertical="center"/>
      <protection locked="0"/>
    </xf>
    <xf numFmtId="49" fontId="0" fillId="0" borderId="0" xfId="0" applyNumberFormat="1"/>
    <xf numFmtId="165" fontId="0" fillId="0" borderId="0" xfId="0" applyNumberFormat="1" applyAlignment="1">
      <alignment horizontal="center" vertical="center"/>
    </xf>
    <xf numFmtId="165" fontId="0" fillId="0" borderId="0" xfId="0" applyNumberFormat="1"/>
    <xf numFmtId="0" fontId="42" fillId="0" borderId="0" xfId="0" applyFont="1" applyAlignment="1">
      <alignment horizontal="center" vertical="center"/>
    </xf>
    <xf numFmtId="0" fontId="42" fillId="0" borderId="0" xfId="0" applyFont="1" applyFill="1" applyBorder="1"/>
    <xf numFmtId="1" fontId="42" fillId="4" borderId="5" xfId="0" applyNumberFormat="1" applyFont="1" applyFill="1" applyBorder="1"/>
    <xf numFmtId="1" fontId="42" fillId="0" borderId="0" xfId="0" applyNumberFormat="1" applyFont="1" applyAlignment="1">
      <alignment horizontal="center" vertical="center"/>
    </xf>
    <xf numFmtId="1" fontId="42" fillId="0" borderId="0" xfId="0" applyNumberFormat="1" applyFont="1" applyAlignment="1">
      <alignment horizontal="center"/>
    </xf>
    <xf numFmtId="165" fontId="42" fillId="0" borderId="5" xfId="0" applyNumberFormat="1" applyFont="1" applyBorder="1"/>
    <xf numFmtId="0" fontId="43" fillId="0" borderId="0" xfId="0" applyFont="1"/>
    <xf numFmtId="165" fontId="42" fillId="0" borderId="0" xfId="0" applyNumberFormat="1" applyFont="1" applyBorder="1"/>
    <xf numFmtId="0" fontId="0" fillId="0" borderId="0" xfId="0" applyAlignment="1">
      <alignment horizontal="right"/>
    </xf>
    <xf numFmtId="0" fontId="0" fillId="0" borderId="0" xfId="0" applyAlignment="1">
      <alignment horizontal="center"/>
    </xf>
    <xf numFmtId="0" fontId="42" fillId="0" borderId="0" xfId="0" applyFont="1" applyAlignment="1">
      <alignment horizontal="center"/>
    </xf>
    <xf numFmtId="0" fontId="9" fillId="0" borderId="6"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44" fillId="3" borderId="9" xfId="0" applyFont="1" applyFill="1" applyBorder="1" applyAlignment="1">
      <alignment horizontal="center" vertical="center"/>
    </xf>
    <xf numFmtId="0" fontId="45" fillId="3" borderId="10" xfId="0" applyFont="1" applyFill="1" applyBorder="1" applyAlignment="1">
      <alignment horizontal="center" vertical="center" wrapText="1"/>
    </xf>
    <xf numFmtId="49" fontId="10" fillId="0" borderId="0" xfId="0" applyNumberFormat="1" applyFont="1"/>
    <xf numFmtId="164" fontId="9" fillId="0" borderId="11" xfId="0" applyNumberFormat="1" applyFont="1" applyBorder="1" applyAlignment="1">
      <alignment horizontal="right"/>
    </xf>
    <xf numFmtId="164" fontId="9" fillId="0" borderId="12" xfId="0" applyNumberFormat="1" applyFont="1" applyBorder="1" applyAlignment="1">
      <alignment horizontal="right"/>
    </xf>
    <xf numFmtId="164" fontId="44" fillId="3" borderId="13" xfId="0" applyNumberFormat="1" applyFont="1" applyFill="1" applyBorder="1" applyAlignment="1" applyProtection="1">
      <alignment horizontal="right"/>
    </xf>
    <xf numFmtId="164" fontId="45" fillId="3" borderId="14" xfId="0" applyNumberFormat="1" applyFont="1" applyFill="1" applyBorder="1" applyAlignment="1" applyProtection="1">
      <alignment horizontal="right"/>
    </xf>
    <xf numFmtId="164" fontId="44" fillId="3" borderId="15" xfId="0" applyNumberFormat="1" applyFont="1" applyFill="1" applyBorder="1" applyAlignment="1" applyProtection="1">
      <alignment horizontal="right"/>
    </xf>
    <xf numFmtId="164" fontId="45" fillId="3" borderId="16" xfId="0" applyNumberFormat="1" applyFont="1" applyFill="1" applyBorder="1" applyAlignment="1" applyProtection="1">
      <alignment horizontal="right"/>
    </xf>
    <xf numFmtId="164" fontId="44" fillId="3" borderId="17" xfId="0" applyNumberFormat="1" applyFont="1" applyFill="1" applyBorder="1" applyAlignment="1" applyProtection="1">
      <alignment horizontal="right"/>
    </xf>
    <xf numFmtId="164" fontId="45" fillId="3" borderId="18" xfId="0" applyNumberFormat="1" applyFont="1" applyFill="1" applyBorder="1" applyAlignment="1" applyProtection="1">
      <alignment horizontal="right"/>
    </xf>
    <xf numFmtId="165" fontId="46" fillId="0" borderId="0" xfId="0" applyNumberFormat="1" applyFont="1" applyAlignment="1">
      <alignment horizontal="left" vertical="center"/>
    </xf>
    <xf numFmtId="0" fontId="1" fillId="0" borderId="6" xfId="0" applyFont="1" applyBorder="1" applyAlignment="1"/>
    <xf numFmtId="49" fontId="7" fillId="0" borderId="6" xfId="0" applyNumberFormat="1" applyFont="1" applyBorder="1" applyAlignment="1"/>
    <xf numFmtId="0" fontId="7" fillId="0" borderId="6" xfId="0" applyFont="1" applyBorder="1" applyAlignment="1"/>
    <xf numFmtId="49" fontId="49" fillId="0" borderId="0" xfId="0" applyNumberFormat="1" applyFont="1" applyAlignment="1">
      <alignment horizontal="left" vertical="center"/>
    </xf>
    <xf numFmtId="49" fontId="1" fillId="0" borderId="0" xfId="0" applyNumberFormat="1" applyFont="1" applyFill="1" applyBorder="1" applyAlignment="1"/>
    <xf numFmtId="0" fontId="7" fillId="0" borderId="0" xfId="0" applyFont="1" applyAlignment="1" applyProtection="1"/>
    <xf numFmtId="0" fontId="10" fillId="0" borderId="3" xfId="0" applyFont="1" applyFill="1" applyBorder="1" applyAlignment="1" applyProtection="1">
      <alignment horizontal="left"/>
    </xf>
    <xf numFmtId="0" fontId="8" fillId="0" borderId="0" xfId="0" applyFont="1" applyAlignment="1" applyProtection="1">
      <alignment horizontal="left" vertical="center"/>
    </xf>
    <xf numFmtId="49" fontId="49" fillId="0" borderId="0" xfId="0" applyNumberFormat="1" applyFont="1" applyAlignment="1" applyProtection="1">
      <alignment horizontal="left" vertical="center"/>
    </xf>
    <xf numFmtId="0" fontId="3" fillId="0" borderId="0" xfId="0" applyFont="1" applyAlignment="1" applyProtection="1"/>
    <xf numFmtId="0" fontId="51" fillId="0" borderId="0" xfId="0" applyFont="1" applyFill="1" applyBorder="1" applyAlignment="1" applyProtection="1">
      <alignment horizontal="left"/>
    </xf>
    <xf numFmtId="0" fontId="52" fillId="0" borderId="0" xfId="0" applyFont="1"/>
    <xf numFmtId="0" fontId="52" fillId="0" borderId="0" xfId="0" applyFont="1" applyProtection="1"/>
    <xf numFmtId="49" fontId="53" fillId="0" borderId="0" xfId="0" applyNumberFormat="1" applyFont="1" applyFill="1" applyBorder="1" applyAlignment="1" applyProtection="1">
      <alignment horizontal="left"/>
    </xf>
    <xf numFmtId="164" fontId="53" fillId="0" borderId="0" xfId="0" applyNumberFormat="1" applyFont="1" applyFill="1" applyBorder="1" applyAlignment="1" applyProtection="1">
      <alignment horizontal="left"/>
    </xf>
    <xf numFmtId="164" fontId="33" fillId="0" borderId="0" xfId="0" applyNumberFormat="1" applyFont="1" applyFill="1" applyBorder="1" applyProtection="1"/>
    <xf numFmtId="0" fontId="33" fillId="0" borderId="0" xfId="0" applyFont="1" applyFill="1" applyBorder="1" applyProtection="1"/>
    <xf numFmtId="49" fontId="36" fillId="0" borderId="0" xfId="0" applyNumberFormat="1" applyFont="1" applyFill="1" applyBorder="1" applyAlignment="1" applyProtection="1">
      <alignment horizontal="center" vertical="center"/>
    </xf>
    <xf numFmtId="0" fontId="52" fillId="0" borderId="0" xfId="0" applyFont="1" applyAlignment="1"/>
    <xf numFmtId="0" fontId="52" fillId="0" borderId="0" xfId="0" applyFont="1" applyBorder="1" applyAlignment="1"/>
    <xf numFmtId="0" fontId="54" fillId="0" borderId="0" xfId="0" applyFont="1" applyFill="1" applyBorder="1" applyAlignment="1" applyProtection="1"/>
    <xf numFmtId="0" fontId="52" fillId="0" borderId="0" xfId="0" applyFont="1" applyAlignment="1" applyProtection="1"/>
    <xf numFmtId="0" fontId="52" fillId="0" borderId="0" xfId="0" applyFont="1" applyFill="1" applyAlignment="1"/>
    <xf numFmtId="0" fontId="52" fillId="0" borderId="0" xfId="0" applyFont="1" applyFill="1" applyBorder="1" applyAlignment="1"/>
    <xf numFmtId="0" fontId="52" fillId="0" borderId="0" xfId="0" applyFont="1" applyAlignment="1">
      <alignment vertical="center"/>
    </xf>
    <xf numFmtId="0" fontId="55" fillId="0" borderId="0" xfId="0" applyFont="1"/>
    <xf numFmtId="0" fontId="55" fillId="0" borderId="0" xfId="0" applyFont="1" applyFill="1" applyProtection="1"/>
    <xf numFmtId="0" fontId="55" fillId="0" borderId="0" xfId="0" applyFont="1" applyFill="1"/>
    <xf numFmtId="49" fontId="18" fillId="0" borderId="0" xfId="0" applyNumberFormat="1" applyFont="1" applyBorder="1"/>
    <xf numFmtId="0" fontId="56" fillId="0" borderId="0" xfId="0" applyFont="1"/>
    <xf numFmtId="0" fontId="13" fillId="0" borderId="0" xfId="0" applyFont="1" applyBorder="1" applyAlignment="1">
      <alignment horizontal="right"/>
    </xf>
    <xf numFmtId="1" fontId="3" fillId="0" borderId="0" xfId="0" applyNumberFormat="1" applyFont="1" applyAlignment="1">
      <alignment horizontal="center"/>
    </xf>
    <xf numFmtId="0" fontId="13" fillId="0" borderId="0" xfId="0" applyFont="1" applyAlignment="1">
      <alignment vertical="center"/>
    </xf>
    <xf numFmtId="0" fontId="3" fillId="0" borderId="0" xfId="0" applyFont="1" applyAlignment="1">
      <alignment horizontal="right"/>
    </xf>
    <xf numFmtId="1" fontId="3" fillId="0" borderId="0" xfId="0" applyNumberFormat="1" applyFont="1" applyAlignment="1">
      <alignment horizontal="left"/>
    </xf>
    <xf numFmtId="0" fontId="48" fillId="0" borderId="0" xfId="0" applyFont="1" applyAlignment="1">
      <alignment horizontal="right"/>
    </xf>
    <xf numFmtId="0" fontId="48" fillId="0" borderId="0" xfId="0" applyFont="1"/>
    <xf numFmtId="0" fontId="57" fillId="0" borderId="0" xfId="0" applyFont="1"/>
    <xf numFmtId="0" fontId="3" fillId="0" borderId="0" xfId="0" applyFont="1" applyFill="1" applyAlignment="1" applyProtection="1">
      <alignment horizontal="right"/>
    </xf>
    <xf numFmtId="0" fontId="3" fillId="0" borderId="0" xfId="0" applyFont="1" applyFill="1" applyProtection="1"/>
    <xf numFmtId="0" fontId="48" fillId="0" borderId="0" xfId="0" applyFont="1" applyFill="1" applyAlignment="1" applyProtection="1">
      <alignment horizontal="right"/>
    </xf>
    <xf numFmtId="0" fontId="48" fillId="0" borderId="0" xfId="0" applyFont="1" applyFill="1" applyProtection="1"/>
    <xf numFmtId="0" fontId="3" fillId="0" borderId="0" xfId="0" applyFont="1" applyAlignment="1">
      <alignment horizontal="right" vertical="center"/>
    </xf>
    <xf numFmtId="0" fontId="11" fillId="0" borderId="0" xfId="0" applyFont="1" applyFill="1" applyAlignment="1" applyProtection="1">
      <alignment vertical="center"/>
    </xf>
    <xf numFmtId="0" fontId="11" fillId="0" borderId="0" xfId="0" applyFont="1" applyFill="1" applyAlignment="1">
      <alignment vertical="center"/>
    </xf>
    <xf numFmtId="0" fontId="3" fillId="0" borderId="0" xfId="0" applyFont="1" applyFill="1" applyAlignment="1">
      <alignment vertical="center"/>
    </xf>
    <xf numFmtId="0" fontId="51" fillId="0" borderId="0" xfId="0" applyFont="1" applyFill="1"/>
    <xf numFmtId="165" fontId="3" fillId="0" borderId="0" xfId="0" applyNumberFormat="1" applyFont="1" applyAlignment="1">
      <alignment horizontal="center" vertical="center"/>
    </xf>
    <xf numFmtId="165" fontId="3" fillId="0" borderId="0" xfId="0" applyNumberFormat="1" applyFont="1" applyAlignment="1">
      <alignment horizontal="left" vertical="center"/>
    </xf>
    <xf numFmtId="49" fontId="36" fillId="0" borderId="0" xfId="0" applyNumberFormat="1" applyFont="1" applyFill="1" applyBorder="1" applyAlignment="1" applyProtection="1">
      <alignment horizontal="center" vertical="center"/>
    </xf>
    <xf numFmtId="0" fontId="58" fillId="0" borderId="34" xfId="0" applyFont="1" applyBorder="1" applyAlignment="1" applyProtection="1">
      <alignment horizontal="center" vertical="center" wrapText="1"/>
    </xf>
    <xf numFmtId="0" fontId="58" fillId="0" borderId="36" xfId="0" applyFont="1" applyBorder="1" applyAlignment="1" applyProtection="1">
      <alignment horizontal="center" vertical="center" wrapText="1"/>
    </xf>
    <xf numFmtId="0" fontId="58" fillId="0" borderId="37" xfId="0" applyFont="1" applyBorder="1" applyAlignment="1" applyProtection="1">
      <alignment horizontal="center" vertical="center" wrapText="1"/>
    </xf>
    <xf numFmtId="164" fontId="60" fillId="0" borderId="30" xfId="0" applyNumberFormat="1" applyFont="1" applyFill="1" applyBorder="1" applyAlignment="1" applyProtection="1">
      <alignment horizontal="left"/>
    </xf>
    <xf numFmtId="164" fontId="61" fillId="0" borderId="29" xfId="0" applyNumberFormat="1" applyFont="1" applyFill="1" applyBorder="1" applyAlignment="1" applyProtection="1">
      <alignment horizontal="left"/>
    </xf>
    <xf numFmtId="164" fontId="60" fillId="0" borderId="31" xfId="0" applyNumberFormat="1" applyFont="1" applyFill="1" applyBorder="1" applyAlignment="1" applyProtection="1">
      <alignment horizontal="center"/>
    </xf>
    <xf numFmtId="164" fontId="63" fillId="0" borderId="0" xfId="0" applyNumberFormat="1" applyFont="1" applyFill="1" applyBorder="1" applyAlignment="1" applyProtection="1">
      <alignment horizontal="left"/>
    </xf>
    <xf numFmtId="164" fontId="63" fillId="0" borderId="24" xfId="0" applyNumberFormat="1" applyFont="1" applyFill="1" applyBorder="1" applyAlignment="1" applyProtection="1">
      <alignment horizontal="left"/>
    </xf>
    <xf numFmtId="164" fontId="63" fillId="0" borderId="12" xfId="0" applyNumberFormat="1" applyFont="1" applyFill="1" applyBorder="1" applyAlignment="1" applyProtection="1">
      <alignment horizontal="center"/>
    </xf>
    <xf numFmtId="164" fontId="63" fillId="0" borderId="0" xfId="0" applyNumberFormat="1" applyFont="1" applyFill="1" applyBorder="1" applyAlignment="1" applyProtection="1">
      <alignment horizontal="center" vertical="center"/>
    </xf>
    <xf numFmtId="164" fontId="63" fillId="0" borderId="24" xfId="0" applyNumberFormat="1" applyFont="1" applyFill="1" applyBorder="1" applyAlignment="1" applyProtection="1">
      <alignment horizontal="center" vertical="center"/>
    </xf>
    <xf numFmtId="164" fontId="63" fillId="0" borderId="12" xfId="0" applyNumberFormat="1" applyFont="1" applyFill="1" applyBorder="1" applyAlignment="1" applyProtection="1">
      <alignment horizontal="left"/>
    </xf>
    <xf numFmtId="164" fontId="64" fillId="0" borderId="29" xfId="0" applyNumberFormat="1" applyFont="1" applyFill="1" applyBorder="1" applyAlignment="1" applyProtection="1">
      <alignment horizontal="left"/>
    </xf>
    <xf numFmtId="164" fontId="65" fillId="0" borderId="29" xfId="0" applyNumberFormat="1" applyFont="1" applyFill="1" applyBorder="1" applyAlignment="1" applyProtection="1">
      <alignment horizontal="left"/>
    </xf>
    <xf numFmtId="164" fontId="62" fillId="0" borderId="31" xfId="0" applyNumberFormat="1" applyFont="1" applyFill="1" applyBorder="1" applyAlignment="1" applyProtection="1">
      <alignment horizontal="center" vertical="center"/>
    </xf>
    <xf numFmtId="164" fontId="63" fillId="0" borderId="12" xfId="0" applyNumberFormat="1" applyFont="1" applyFill="1" applyBorder="1" applyAlignment="1" applyProtection="1">
      <alignment horizontal="center" vertical="center"/>
    </xf>
    <xf numFmtId="164" fontId="63" fillId="0" borderId="0" xfId="0" applyNumberFormat="1" applyFont="1" applyFill="1" applyBorder="1" applyProtection="1"/>
    <xf numFmtId="164" fontId="63" fillId="0" borderId="24" xfId="0" applyNumberFormat="1" applyFont="1" applyFill="1" applyBorder="1" applyProtection="1"/>
    <xf numFmtId="0" fontId="63" fillId="0" borderId="0" xfId="0" applyFont="1" applyProtection="1"/>
    <xf numFmtId="0" fontId="63" fillId="0" borderId="24" xfId="0" applyFont="1" applyBorder="1" applyProtection="1"/>
    <xf numFmtId="164" fontId="63" fillId="0" borderId="0" xfId="0" applyNumberFormat="1" applyFont="1" applyProtection="1"/>
    <xf numFmtId="164" fontId="63" fillId="0" borderId="24" xfId="0" applyNumberFormat="1" applyFont="1" applyBorder="1" applyProtection="1"/>
    <xf numFmtId="165" fontId="66" fillId="0" borderId="5" xfId="0" applyNumberFormat="1" applyFont="1" applyBorder="1" applyAlignment="1" applyProtection="1">
      <alignment horizontal="center" vertical="center"/>
    </xf>
    <xf numFmtId="0" fontId="22" fillId="0" borderId="0" xfId="0" applyFont="1" applyProtection="1"/>
    <xf numFmtId="49" fontId="16" fillId="0" borderId="0" xfId="0" applyNumberFormat="1" applyFont="1" applyAlignment="1" applyProtection="1">
      <alignment horizontal="left" vertical="center"/>
    </xf>
    <xf numFmtId="0" fontId="16" fillId="0" borderId="0" xfId="0" applyFont="1" applyAlignment="1" applyProtection="1">
      <alignment vertical="center"/>
    </xf>
    <xf numFmtId="0" fontId="67" fillId="0" borderId="0" xfId="0" applyFont="1" applyProtection="1"/>
    <xf numFmtId="0" fontId="47" fillId="0" borderId="0" xfId="0" applyFont="1" applyProtection="1"/>
    <xf numFmtId="0" fontId="38" fillId="0" borderId="33" xfId="0" applyFont="1" applyBorder="1" applyAlignment="1" applyProtection="1">
      <alignment horizontal="center" vertical="center" wrapText="1"/>
    </xf>
    <xf numFmtId="0" fontId="24" fillId="0" borderId="0" xfId="0" applyFont="1" applyBorder="1" applyProtection="1"/>
    <xf numFmtId="164" fontId="68" fillId="0" borderId="29" xfId="0" applyNumberFormat="1" applyFont="1" applyFill="1" applyBorder="1" applyAlignment="1" applyProtection="1">
      <alignment horizontal="left"/>
    </xf>
    <xf numFmtId="49" fontId="37" fillId="0" borderId="28" xfId="0" applyNumberFormat="1" applyFont="1" applyFill="1" applyBorder="1" applyAlignment="1" applyProtection="1">
      <alignment horizontal="center" vertical="top" wrapText="1"/>
    </xf>
    <xf numFmtId="49" fontId="70" fillId="0" borderId="0" xfId="0" applyNumberFormat="1" applyFont="1" applyBorder="1" applyProtection="1"/>
    <xf numFmtId="49" fontId="34" fillId="0" borderId="0" xfId="0" applyNumberFormat="1" applyFont="1" applyBorder="1" applyProtection="1"/>
    <xf numFmtId="164" fontId="34" fillId="0" borderId="0" xfId="0" applyNumberFormat="1" applyFont="1" applyBorder="1" applyProtection="1"/>
    <xf numFmtId="49" fontId="71" fillId="0" borderId="0" xfId="0" applyNumberFormat="1" applyFont="1" applyBorder="1" applyProtection="1"/>
    <xf numFmtId="0" fontId="72" fillId="0" borderId="0" xfId="0" applyFont="1" applyProtection="1"/>
    <xf numFmtId="49" fontId="72" fillId="0" borderId="0" xfId="0" applyNumberFormat="1" applyFont="1" applyBorder="1" applyProtection="1"/>
    <xf numFmtId="164" fontId="72" fillId="0" borderId="0" xfId="0" applyNumberFormat="1" applyFont="1" applyBorder="1" applyProtection="1"/>
    <xf numFmtId="49" fontId="73" fillId="0" borderId="0" xfId="0" applyNumberFormat="1" applyFont="1" applyBorder="1" applyProtection="1"/>
    <xf numFmtId="0" fontId="74" fillId="0" borderId="0" xfId="0" applyFont="1" applyProtection="1"/>
    <xf numFmtId="49" fontId="74" fillId="0" borderId="0" xfId="0" applyNumberFormat="1" applyFont="1" applyBorder="1" applyProtection="1"/>
    <xf numFmtId="164" fontId="74" fillId="0" borderId="0" xfId="0" applyNumberFormat="1" applyFont="1" applyBorder="1" applyProtection="1"/>
    <xf numFmtId="0" fontId="74" fillId="0" borderId="0" xfId="0" applyFont="1" applyBorder="1" applyProtection="1"/>
    <xf numFmtId="0" fontId="75" fillId="0" borderId="0" xfId="0" applyFont="1" applyProtection="1"/>
    <xf numFmtId="49" fontId="76" fillId="0" borderId="0" xfId="0" applyNumberFormat="1" applyFont="1" applyProtection="1"/>
    <xf numFmtId="1" fontId="77" fillId="3" borderId="0" xfId="0" applyNumberFormat="1" applyFont="1" applyFill="1" applyBorder="1" applyAlignment="1" applyProtection="1">
      <alignment horizontal="center" vertical="center"/>
    </xf>
    <xf numFmtId="49" fontId="75" fillId="0" borderId="0" xfId="0" applyNumberFormat="1" applyFont="1" applyAlignment="1" applyProtection="1">
      <alignment vertical="center"/>
    </xf>
    <xf numFmtId="0" fontId="75" fillId="0" borderId="0" xfId="0" applyFont="1" applyAlignment="1" applyProtection="1">
      <alignment vertical="center"/>
    </xf>
    <xf numFmtId="9" fontId="75" fillId="0" borderId="0" xfId="0" applyNumberFormat="1" applyFont="1" applyProtection="1"/>
    <xf numFmtId="0" fontId="75" fillId="0" borderId="0" xfId="0" applyFont="1" applyAlignment="1" applyProtection="1">
      <alignment horizontal="center"/>
    </xf>
    <xf numFmtId="49" fontId="75" fillId="0" borderId="0" xfId="0" applyNumberFormat="1" applyFont="1" applyProtection="1"/>
    <xf numFmtId="164" fontId="75" fillId="0" borderId="0" xfId="0" applyNumberFormat="1" applyFont="1" applyBorder="1"/>
    <xf numFmtId="164" fontId="75" fillId="0" borderId="0" xfId="0" applyNumberFormat="1" applyFont="1" applyProtection="1"/>
    <xf numFmtId="49" fontId="78" fillId="0" borderId="0" xfId="0" applyNumberFormat="1" applyFont="1" applyProtection="1"/>
    <xf numFmtId="164" fontId="75" fillId="0" borderId="0" xfId="0" applyNumberFormat="1" applyFont="1"/>
    <xf numFmtId="39" fontId="79" fillId="0" borderId="0" xfId="0" applyNumberFormat="1" applyFont="1" applyProtection="1"/>
    <xf numFmtId="2" fontId="75" fillId="0" borderId="0" xfId="0" applyNumberFormat="1" applyFont="1" applyProtection="1"/>
    <xf numFmtId="2" fontId="79" fillId="0" borderId="0" xfId="0" applyNumberFormat="1" applyFont="1"/>
    <xf numFmtId="39" fontId="79" fillId="3" borderId="0" xfId="0" applyNumberFormat="1" applyFont="1" applyFill="1" applyProtection="1"/>
    <xf numFmtId="0" fontId="79" fillId="0" borderId="0" xfId="0" applyFont="1"/>
    <xf numFmtId="4" fontId="79" fillId="0" borderId="0" xfId="0" applyNumberFormat="1" applyFont="1"/>
    <xf numFmtId="39" fontId="79" fillId="0" borderId="0" xfId="0" applyNumberFormat="1" applyFont="1" applyFill="1" applyProtection="1"/>
    <xf numFmtId="39" fontId="79" fillId="5" borderId="0" xfId="0" applyNumberFormat="1" applyFont="1" applyFill="1" applyProtection="1"/>
    <xf numFmtId="0" fontId="75" fillId="0" borderId="0" xfId="0" applyFont="1"/>
    <xf numFmtId="2" fontId="75" fillId="0" borderId="0" xfId="0" applyNumberFormat="1" applyFont="1"/>
    <xf numFmtId="0" fontId="80" fillId="0" borderId="0" xfId="0" applyFont="1" applyBorder="1" applyAlignment="1">
      <alignment horizontal="right" vertical="center"/>
    </xf>
    <xf numFmtId="9" fontId="75" fillId="0" borderId="0" xfId="0" applyNumberFormat="1" applyFont="1"/>
    <xf numFmtId="49" fontId="75" fillId="0" borderId="0" xfId="0" applyNumberFormat="1" applyFont="1" applyFill="1" applyBorder="1"/>
    <xf numFmtId="0" fontId="75" fillId="0" borderId="0" xfId="0" applyFont="1" applyAlignment="1">
      <alignment horizontal="center"/>
    </xf>
    <xf numFmtId="49" fontId="75" fillId="0" borderId="0" xfId="0" applyNumberFormat="1" applyFont="1"/>
    <xf numFmtId="49" fontId="78" fillId="0" borderId="0" xfId="0" applyNumberFormat="1" applyFont="1" applyFill="1" applyBorder="1"/>
    <xf numFmtId="49" fontId="78" fillId="0" borderId="0" xfId="0" applyNumberFormat="1" applyFont="1"/>
    <xf numFmtId="0" fontId="13" fillId="0" borderId="0" xfId="0" applyFont="1" applyAlignment="1">
      <alignment horizontal="center"/>
    </xf>
    <xf numFmtId="49" fontId="50" fillId="0" borderId="0" xfId="1" applyNumberFormat="1" applyFont="1" applyAlignment="1">
      <alignment horizontal="left" vertical="center"/>
    </xf>
    <xf numFmtId="164" fontId="20" fillId="0" borderId="22" xfId="1" applyNumberFormat="1" applyBorder="1" applyAlignment="1">
      <alignment horizontal="center"/>
    </xf>
    <xf numFmtId="164" fontId="20" fillId="0" borderId="23" xfId="1" applyNumberFormat="1" applyBorder="1" applyAlignment="1">
      <alignment horizontal="center"/>
    </xf>
    <xf numFmtId="49" fontId="40" fillId="0" borderId="0" xfId="0" applyNumberFormat="1" applyFont="1" applyBorder="1" applyAlignment="1">
      <alignment horizontal="center"/>
    </xf>
    <xf numFmtId="49" fontId="2" fillId="0" borderId="0" xfId="0" applyNumberFormat="1"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164" fontId="7" fillId="0" borderId="1" xfId="0" applyNumberFormat="1" applyFont="1" applyBorder="1" applyAlignment="1">
      <alignment horizontal="left"/>
    </xf>
    <xf numFmtId="164" fontId="7" fillId="0" borderId="21" xfId="0" applyNumberFormat="1" applyFont="1" applyBorder="1" applyAlignment="1">
      <alignment horizontal="left"/>
    </xf>
    <xf numFmtId="49" fontId="14" fillId="0" borderId="0" xfId="0" applyNumberFormat="1" applyFont="1" applyFill="1" applyBorder="1" applyAlignment="1">
      <alignment horizontal="left" wrapText="1"/>
    </xf>
    <xf numFmtId="49" fontId="14" fillId="0" borderId="0" xfId="0" applyNumberFormat="1" applyFont="1" applyFill="1" applyBorder="1" applyAlignment="1">
      <alignment horizontal="left"/>
    </xf>
    <xf numFmtId="49" fontId="49" fillId="0" borderId="0" xfId="0" applyNumberFormat="1" applyFont="1" applyAlignment="1">
      <alignment horizontal="right" vertical="center"/>
    </xf>
    <xf numFmtId="0" fontId="10" fillId="2" borderId="2" xfId="0" applyFont="1" applyFill="1" applyBorder="1" applyAlignment="1" applyProtection="1">
      <alignment horizontal="left"/>
      <protection locked="0"/>
    </xf>
    <xf numFmtId="0" fontId="10" fillId="2" borderId="3" xfId="0" applyFont="1" applyFill="1" applyBorder="1" applyAlignment="1" applyProtection="1">
      <alignment horizontal="left"/>
      <protection locked="0"/>
    </xf>
    <xf numFmtId="0" fontId="10" fillId="2" borderId="4" xfId="0" applyFont="1" applyFill="1" applyBorder="1" applyAlignment="1" applyProtection="1">
      <alignment horizontal="left"/>
      <protection locked="0"/>
    </xf>
    <xf numFmtId="0" fontId="10" fillId="0" borderId="7" xfId="0" applyFont="1" applyBorder="1" applyAlignment="1">
      <alignment horizontal="center" vertical="center"/>
    </xf>
    <xf numFmtId="0" fontId="10" fillId="0" borderId="38" xfId="0" applyFont="1" applyBorder="1" applyAlignment="1">
      <alignment horizontal="center" vertical="center"/>
    </xf>
    <xf numFmtId="164" fontId="10" fillId="0" borderId="39" xfId="0" applyNumberFormat="1" applyFont="1" applyBorder="1" applyAlignment="1">
      <alignment horizontal="right"/>
    </xf>
    <xf numFmtId="164" fontId="10" fillId="0" borderId="40" xfId="0" applyNumberFormat="1" applyFont="1" applyBorder="1" applyAlignment="1">
      <alignment horizontal="right"/>
    </xf>
    <xf numFmtId="164" fontId="10" fillId="0" borderId="11" xfId="0" applyNumberFormat="1" applyFont="1" applyBorder="1" applyAlignment="1">
      <alignment horizontal="right"/>
    </xf>
    <xf numFmtId="164" fontId="10" fillId="0" borderId="41" xfId="0" applyNumberFormat="1" applyFont="1" applyBorder="1" applyAlignment="1">
      <alignment horizontal="right"/>
    </xf>
    <xf numFmtId="49" fontId="4" fillId="0" borderId="42" xfId="0" applyNumberFormat="1" applyFont="1" applyBorder="1" applyAlignment="1">
      <alignment horizontal="left" wrapText="1"/>
    </xf>
    <xf numFmtId="164" fontId="62" fillId="0" borderId="32" xfId="0" applyNumberFormat="1" applyFont="1" applyFill="1" applyBorder="1" applyAlignment="1" applyProtection="1">
      <alignment horizontal="center" vertical="center"/>
    </xf>
    <xf numFmtId="164" fontId="62" fillId="0" borderId="29" xfId="0" applyNumberFormat="1" applyFont="1" applyFill="1" applyBorder="1" applyAlignment="1" applyProtection="1">
      <alignment horizontal="center" vertical="center"/>
    </xf>
    <xf numFmtId="49" fontId="37" fillId="0" borderId="25" xfId="0" applyNumberFormat="1" applyFont="1" applyFill="1" applyBorder="1" applyAlignment="1" applyProtection="1">
      <alignment horizontal="center" vertical="top" wrapText="1"/>
    </xf>
    <xf numFmtId="49" fontId="37" fillId="0" borderId="26" xfId="0" applyNumberFormat="1" applyFont="1" applyFill="1" applyBorder="1" applyAlignment="1" applyProtection="1">
      <alignment horizontal="center" vertical="top" wrapText="1"/>
    </xf>
    <xf numFmtId="49" fontId="37" fillId="0" borderId="27" xfId="0" applyNumberFormat="1" applyFont="1" applyFill="1" applyBorder="1" applyAlignment="1" applyProtection="1">
      <alignment horizontal="center" vertical="top" wrapText="1"/>
    </xf>
    <xf numFmtId="49" fontId="37" fillId="0" borderId="26" xfId="0" applyNumberFormat="1" applyFont="1" applyFill="1" applyBorder="1" applyAlignment="1" applyProtection="1">
      <alignment horizontal="center" vertical="top"/>
    </xf>
    <xf numFmtId="49" fontId="36" fillId="0" borderId="0" xfId="0" applyNumberFormat="1" applyFont="1" applyFill="1" applyBorder="1" applyAlignment="1" applyProtection="1">
      <alignment horizontal="center" vertical="center"/>
    </xf>
    <xf numFmtId="0" fontId="16" fillId="0" borderId="0" xfId="0" applyFont="1" applyAlignment="1" applyProtection="1">
      <alignment horizontal="center" vertical="center"/>
    </xf>
    <xf numFmtId="0" fontId="16" fillId="0" borderId="24" xfId="0" applyFont="1" applyBorder="1" applyAlignment="1" applyProtection="1">
      <alignment horizontal="center" vertical="center"/>
    </xf>
  </cellXfs>
  <cellStyles count="2">
    <cellStyle name="Hyperlink" xfId="1" builtinId="8"/>
    <cellStyle name="Normal" xfId="0" builtinId="0"/>
  </cellStyles>
  <dxfs count="6">
    <dxf>
      <font>
        <b/>
        <i val="0"/>
      </font>
    </dxf>
    <dxf>
      <font>
        <strike val="0"/>
        <color theme="0" tint="-0.34998626667073579"/>
      </font>
    </dxf>
    <dxf>
      <font>
        <strike val="0"/>
        <color theme="0"/>
        <name val="Cambria"/>
        <scheme val="none"/>
      </font>
    </dxf>
    <dxf>
      <font>
        <b/>
        <i val="0"/>
      </font>
    </dxf>
    <dxf>
      <font>
        <strike val="0"/>
        <color theme="0" tint="-0.34998626667073579"/>
      </font>
    </dxf>
    <dxf>
      <font>
        <strike val="0"/>
        <color theme="0"/>
        <name val="Cambria"/>
        <scheme val="none"/>
      </font>
    </dxf>
  </dxfs>
  <tableStyles count="0" defaultTableStyle="TableStyleMedium2" defaultPivotStyle="PivotStyleLight16"/>
  <colors>
    <mruColors>
      <color rgb="FFFFFFFF"/>
      <color rgb="FF3366FF"/>
      <color rgb="FF002855"/>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6349</xdr:colOff>
      <xdr:row>2</xdr:row>
      <xdr:rowOff>0</xdr:rowOff>
    </xdr:from>
    <xdr:to>
      <xdr:col>14</xdr:col>
      <xdr:colOff>430529</xdr:colOff>
      <xdr:row>2</xdr:row>
      <xdr:rowOff>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1498599" y="273050"/>
          <a:ext cx="589788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ucnet.universityofcalifornia.edu/compensation-and-benefits/retirement-benefits/health-welfare" TargetMode="External"/><Relationship Id="rId2" Type="http://schemas.openxmlformats.org/officeDocument/2006/relationships/hyperlink" Target="https://www.medicare.gov/your-medicare-costs/medicare-costs-at-a-glance" TargetMode="External"/><Relationship Id="rId1" Type="http://schemas.openxmlformats.org/officeDocument/2006/relationships/hyperlink" Target="http://www.medicare.gov/"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W592"/>
  <sheetViews>
    <sheetView showGridLines="0" showRowColHeaders="0" tabSelected="1" zoomScale="130" zoomScaleNormal="130" workbookViewId="0">
      <selection activeCell="C14" sqref="C14"/>
    </sheetView>
  </sheetViews>
  <sheetFormatPr defaultRowHeight="13.8" x14ac:dyDescent="0.3"/>
  <cols>
    <col min="1" max="1" width="6.6640625" style="1" customWidth="1"/>
    <col min="2" max="2" width="0.33203125" style="1" customWidth="1"/>
    <col min="3" max="3" width="6.6640625" style="1" customWidth="1"/>
    <col min="4" max="5" width="16.6640625" style="1" customWidth="1"/>
    <col min="6" max="6" width="4.6640625" style="1" customWidth="1"/>
    <col min="7" max="7" width="12.6640625" style="1" customWidth="1"/>
    <col min="8" max="9" width="16.6640625" style="1" customWidth="1"/>
    <col min="10" max="10" width="2.109375" style="2" customWidth="1"/>
    <col min="11" max="11" width="10.33203125" style="118" customWidth="1"/>
    <col min="12" max="12" width="9.109375" style="118"/>
    <col min="13" max="13" width="11.44140625" style="118" customWidth="1"/>
    <col min="14" max="17" width="9.109375" style="118"/>
    <col min="18" max="22" width="9.109375" style="2"/>
    <col min="23" max="258" width="9.109375" style="1"/>
    <col min="259" max="259" width="2.33203125" style="1" customWidth="1"/>
    <col min="260" max="260" width="6.33203125" style="1" customWidth="1"/>
    <col min="261" max="265" width="16.6640625" style="1" customWidth="1"/>
    <col min="266" max="266" width="2.109375" style="1" customWidth="1"/>
    <col min="267" max="267" width="22" style="1" bestFit="1" customWidth="1"/>
    <col min="268" max="514" width="9.109375" style="1"/>
    <col min="515" max="515" width="2.33203125" style="1" customWidth="1"/>
    <col min="516" max="516" width="6.33203125" style="1" customWidth="1"/>
    <col min="517" max="521" width="16.6640625" style="1" customWidth="1"/>
    <col min="522" max="522" width="2.109375" style="1" customWidth="1"/>
    <col min="523" max="523" width="22" style="1" bestFit="1" customWidth="1"/>
    <col min="524" max="770" width="9.109375" style="1"/>
    <col min="771" max="771" width="2.33203125" style="1" customWidth="1"/>
    <col min="772" max="772" width="6.33203125" style="1" customWidth="1"/>
    <col min="773" max="777" width="16.6640625" style="1" customWidth="1"/>
    <col min="778" max="778" width="2.109375" style="1" customWidth="1"/>
    <col min="779" max="779" width="22" style="1" bestFit="1" customWidth="1"/>
    <col min="780" max="1026" width="9.109375" style="1"/>
    <col min="1027" max="1027" width="2.33203125" style="1" customWidth="1"/>
    <col min="1028" max="1028" width="6.33203125" style="1" customWidth="1"/>
    <col min="1029" max="1033" width="16.6640625" style="1" customWidth="1"/>
    <col min="1034" max="1034" width="2.109375" style="1" customWidth="1"/>
    <col min="1035" max="1035" width="22" style="1" bestFit="1" customWidth="1"/>
    <col min="1036" max="1282" width="9.109375" style="1"/>
    <col min="1283" max="1283" width="2.33203125" style="1" customWidth="1"/>
    <col min="1284" max="1284" width="6.33203125" style="1" customWidth="1"/>
    <col min="1285" max="1289" width="16.6640625" style="1" customWidth="1"/>
    <col min="1290" max="1290" width="2.109375" style="1" customWidth="1"/>
    <col min="1291" max="1291" width="22" style="1" bestFit="1" customWidth="1"/>
    <col min="1292" max="1538" width="9.109375" style="1"/>
    <col min="1539" max="1539" width="2.33203125" style="1" customWidth="1"/>
    <col min="1540" max="1540" width="6.33203125" style="1" customWidth="1"/>
    <col min="1541" max="1545" width="16.6640625" style="1" customWidth="1"/>
    <col min="1546" max="1546" width="2.109375" style="1" customWidth="1"/>
    <col min="1547" max="1547" width="22" style="1" bestFit="1" customWidth="1"/>
    <col min="1548" max="1794" width="9.109375" style="1"/>
    <col min="1795" max="1795" width="2.33203125" style="1" customWidth="1"/>
    <col min="1796" max="1796" width="6.33203125" style="1" customWidth="1"/>
    <col min="1797" max="1801" width="16.6640625" style="1" customWidth="1"/>
    <col min="1802" max="1802" width="2.109375" style="1" customWidth="1"/>
    <col min="1803" max="1803" width="22" style="1" bestFit="1" customWidth="1"/>
    <col min="1804" max="2050" width="9.109375" style="1"/>
    <col min="2051" max="2051" width="2.33203125" style="1" customWidth="1"/>
    <col min="2052" max="2052" width="6.33203125" style="1" customWidth="1"/>
    <col min="2053" max="2057" width="16.6640625" style="1" customWidth="1"/>
    <col min="2058" max="2058" width="2.109375" style="1" customWidth="1"/>
    <col min="2059" max="2059" width="22" style="1" bestFit="1" customWidth="1"/>
    <col min="2060" max="2306" width="9.109375" style="1"/>
    <col min="2307" max="2307" width="2.33203125" style="1" customWidth="1"/>
    <col min="2308" max="2308" width="6.33203125" style="1" customWidth="1"/>
    <col min="2309" max="2313" width="16.6640625" style="1" customWidth="1"/>
    <col min="2314" max="2314" width="2.109375" style="1" customWidth="1"/>
    <col min="2315" max="2315" width="22" style="1" bestFit="1" customWidth="1"/>
    <col min="2316" max="2562" width="9.109375" style="1"/>
    <col min="2563" max="2563" width="2.33203125" style="1" customWidth="1"/>
    <col min="2564" max="2564" width="6.33203125" style="1" customWidth="1"/>
    <col min="2565" max="2569" width="16.6640625" style="1" customWidth="1"/>
    <col min="2570" max="2570" width="2.109375" style="1" customWidth="1"/>
    <col min="2571" max="2571" width="22" style="1" bestFit="1" customWidth="1"/>
    <col min="2572" max="2818" width="9.109375" style="1"/>
    <col min="2819" max="2819" width="2.33203125" style="1" customWidth="1"/>
    <col min="2820" max="2820" width="6.33203125" style="1" customWidth="1"/>
    <col min="2821" max="2825" width="16.6640625" style="1" customWidth="1"/>
    <col min="2826" max="2826" width="2.109375" style="1" customWidth="1"/>
    <col min="2827" max="2827" width="22" style="1" bestFit="1" customWidth="1"/>
    <col min="2828" max="3074" width="9.109375" style="1"/>
    <col min="3075" max="3075" width="2.33203125" style="1" customWidth="1"/>
    <col min="3076" max="3076" width="6.33203125" style="1" customWidth="1"/>
    <col min="3077" max="3081" width="16.6640625" style="1" customWidth="1"/>
    <col min="3082" max="3082" width="2.109375" style="1" customWidth="1"/>
    <col min="3083" max="3083" width="22" style="1" bestFit="1" customWidth="1"/>
    <col min="3084" max="3330" width="9.109375" style="1"/>
    <col min="3331" max="3331" width="2.33203125" style="1" customWidth="1"/>
    <col min="3332" max="3332" width="6.33203125" style="1" customWidth="1"/>
    <col min="3333" max="3337" width="16.6640625" style="1" customWidth="1"/>
    <col min="3338" max="3338" width="2.109375" style="1" customWidth="1"/>
    <col min="3339" max="3339" width="22" style="1" bestFit="1" customWidth="1"/>
    <col min="3340" max="3586" width="9.109375" style="1"/>
    <col min="3587" max="3587" width="2.33203125" style="1" customWidth="1"/>
    <col min="3588" max="3588" width="6.33203125" style="1" customWidth="1"/>
    <col min="3589" max="3593" width="16.6640625" style="1" customWidth="1"/>
    <col min="3594" max="3594" width="2.109375" style="1" customWidth="1"/>
    <col min="3595" max="3595" width="22" style="1" bestFit="1" customWidth="1"/>
    <col min="3596" max="3842" width="9.109375" style="1"/>
    <col min="3843" max="3843" width="2.33203125" style="1" customWidth="1"/>
    <col min="3844" max="3844" width="6.33203125" style="1" customWidth="1"/>
    <col min="3845" max="3849" width="16.6640625" style="1" customWidth="1"/>
    <col min="3850" max="3850" width="2.109375" style="1" customWidth="1"/>
    <col min="3851" max="3851" width="22" style="1" bestFit="1" customWidth="1"/>
    <col min="3852" max="4098" width="9.109375" style="1"/>
    <col min="4099" max="4099" width="2.33203125" style="1" customWidth="1"/>
    <col min="4100" max="4100" width="6.33203125" style="1" customWidth="1"/>
    <col min="4101" max="4105" width="16.6640625" style="1" customWidth="1"/>
    <col min="4106" max="4106" width="2.109375" style="1" customWidth="1"/>
    <col min="4107" max="4107" width="22" style="1" bestFit="1" customWidth="1"/>
    <col min="4108" max="4354" width="9.109375" style="1"/>
    <col min="4355" max="4355" width="2.33203125" style="1" customWidth="1"/>
    <col min="4356" max="4356" width="6.33203125" style="1" customWidth="1"/>
    <col min="4357" max="4361" width="16.6640625" style="1" customWidth="1"/>
    <col min="4362" max="4362" width="2.109375" style="1" customWidth="1"/>
    <col min="4363" max="4363" width="22" style="1" bestFit="1" customWidth="1"/>
    <col min="4364" max="4610" width="9.109375" style="1"/>
    <col min="4611" max="4611" width="2.33203125" style="1" customWidth="1"/>
    <col min="4612" max="4612" width="6.33203125" style="1" customWidth="1"/>
    <col min="4613" max="4617" width="16.6640625" style="1" customWidth="1"/>
    <col min="4618" max="4618" width="2.109375" style="1" customWidth="1"/>
    <col min="4619" max="4619" width="22" style="1" bestFit="1" customWidth="1"/>
    <col min="4620" max="4866" width="9.109375" style="1"/>
    <col min="4867" max="4867" width="2.33203125" style="1" customWidth="1"/>
    <col min="4868" max="4868" width="6.33203125" style="1" customWidth="1"/>
    <col min="4869" max="4873" width="16.6640625" style="1" customWidth="1"/>
    <col min="4874" max="4874" width="2.109375" style="1" customWidth="1"/>
    <col min="4875" max="4875" width="22" style="1" bestFit="1" customWidth="1"/>
    <col min="4876" max="5122" width="9.109375" style="1"/>
    <col min="5123" max="5123" width="2.33203125" style="1" customWidth="1"/>
    <col min="5124" max="5124" width="6.33203125" style="1" customWidth="1"/>
    <col min="5125" max="5129" width="16.6640625" style="1" customWidth="1"/>
    <col min="5130" max="5130" width="2.109375" style="1" customWidth="1"/>
    <col min="5131" max="5131" width="22" style="1" bestFit="1" customWidth="1"/>
    <col min="5132" max="5378" width="9.109375" style="1"/>
    <col min="5379" max="5379" width="2.33203125" style="1" customWidth="1"/>
    <col min="5380" max="5380" width="6.33203125" style="1" customWidth="1"/>
    <col min="5381" max="5385" width="16.6640625" style="1" customWidth="1"/>
    <col min="5386" max="5386" width="2.109375" style="1" customWidth="1"/>
    <col min="5387" max="5387" width="22" style="1" bestFit="1" customWidth="1"/>
    <col min="5388" max="5634" width="9.109375" style="1"/>
    <col min="5635" max="5635" width="2.33203125" style="1" customWidth="1"/>
    <col min="5636" max="5636" width="6.33203125" style="1" customWidth="1"/>
    <col min="5637" max="5641" width="16.6640625" style="1" customWidth="1"/>
    <col min="5642" max="5642" width="2.109375" style="1" customWidth="1"/>
    <col min="5643" max="5643" width="22" style="1" bestFit="1" customWidth="1"/>
    <col min="5644" max="5890" width="9.109375" style="1"/>
    <col min="5891" max="5891" width="2.33203125" style="1" customWidth="1"/>
    <col min="5892" max="5892" width="6.33203125" style="1" customWidth="1"/>
    <col min="5893" max="5897" width="16.6640625" style="1" customWidth="1"/>
    <col min="5898" max="5898" width="2.109375" style="1" customWidth="1"/>
    <col min="5899" max="5899" width="22" style="1" bestFit="1" customWidth="1"/>
    <col min="5900" max="6146" width="9.109375" style="1"/>
    <col min="6147" max="6147" width="2.33203125" style="1" customWidth="1"/>
    <col min="6148" max="6148" width="6.33203125" style="1" customWidth="1"/>
    <col min="6149" max="6153" width="16.6640625" style="1" customWidth="1"/>
    <col min="6154" max="6154" width="2.109375" style="1" customWidth="1"/>
    <col min="6155" max="6155" width="22" style="1" bestFit="1" customWidth="1"/>
    <col min="6156" max="6402" width="9.109375" style="1"/>
    <col min="6403" max="6403" width="2.33203125" style="1" customWidth="1"/>
    <col min="6404" max="6404" width="6.33203125" style="1" customWidth="1"/>
    <col min="6405" max="6409" width="16.6640625" style="1" customWidth="1"/>
    <col min="6410" max="6410" width="2.109375" style="1" customWidth="1"/>
    <col min="6411" max="6411" width="22" style="1" bestFit="1" customWidth="1"/>
    <col min="6412" max="6658" width="9.109375" style="1"/>
    <col min="6659" max="6659" width="2.33203125" style="1" customWidth="1"/>
    <col min="6660" max="6660" width="6.33203125" style="1" customWidth="1"/>
    <col min="6661" max="6665" width="16.6640625" style="1" customWidth="1"/>
    <col min="6666" max="6666" width="2.109375" style="1" customWidth="1"/>
    <col min="6667" max="6667" width="22" style="1" bestFit="1" customWidth="1"/>
    <col min="6668" max="6914" width="9.109375" style="1"/>
    <col min="6915" max="6915" width="2.33203125" style="1" customWidth="1"/>
    <col min="6916" max="6916" width="6.33203125" style="1" customWidth="1"/>
    <col min="6917" max="6921" width="16.6640625" style="1" customWidth="1"/>
    <col min="6922" max="6922" width="2.109375" style="1" customWidth="1"/>
    <col min="6923" max="6923" width="22" style="1" bestFit="1" customWidth="1"/>
    <col min="6924" max="7170" width="9.109375" style="1"/>
    <col min="7171" max="7171" width="2.33203125" style="1" customWidth="1"/>
    <col min="7172" max="7172" width="6.33203125" style="1" customWidth="1"/>
    <col min="7173" max="7177" width="16.6640625" style="1" customWidth="1"/>
    <col min="7178" max="7178" width="2.109375" style="1" customWidth="1"/>
    <col min="7179" max="7179" width="22" style="1" bestFit="1" customWidth="1"/>
    <col min="7180" max="7426" width="9.109375" style="1"/>
    <col min="7427" max="7427" width="2.33203125" style="1" customWidth="1"/>
    <col min="7428" max="7428" width="6.33203125" style="1" customWidth="1"/>
    <col min="7429" max="7433" width="16.6640625" style="1" customWidth="1"/>
    <col min="7434" max="7434" width="2.109375" style="1" customWidth="1"/>
    <col min="7435" max="7435" width="22" style="1" bestFit="1" customWidth="1"/>
    <col min="7436" max="7682" width="9.109375" style="1"/>
    <col min="7683" max="7683" width="2.33203125" style="1" customWidth="1"/>
    <col min="7684" max="7684" width="6.33203125" style="1" customWidth="1"/>
    <col min="7685" max="7689" width="16.6640625" style="1" customWidth="1"/>
    <col min="7690" max="7690" width="2.109375" style="1" customWidth="1"/>
    <col min="7691" max="7691" width="22" style="1" bestFit="1" customWidth="1"/>
    <col min="7692" max="7938" width="9.109375" style="1"/>
    <col min="7939" max="7939" width="2.33203125" style="1" customWidth="1"/>
    <col min="7940" max="7940" width="6.33203125" style="1" customWidth="1"/>
    <col min="7941" max="7945" width="16.6640625" style="1" customWidth="1"/>
    <col min="7946" max="7946" width="2.109375" style="1" customWidth="1"/>
    <col min="7947" max="7947" width="22" style="1" bestFit="1" customWidth="1"/>
    <col min="7948" max="8194" width="9.109375" style="1"/>
    <col min="8195" max="8195" width="2.33203125" style="1" customWidth="1"/>
    <col min="8196" max="8196" width="6.33203125" style="1" customWidth="1"/>
    <col min="8197" max="8201" width="16.6640625" style="1" customWidth="1"/>
    <col min="8202" max="8202" width="2.109375" style="1" customWidth="1"/>
    <col min="8203" max="8203" width="22" style="1" bestFit="1" customWidth="1"/>
    <col min="8204" max="8450" width="9.109375" style="1"/>
    <col min="8451" max="8451" width="2.33203125" style="1" customWidth="1"/>
    <col min="8452" max="8452" width="6.33203125" style="1" customWidth="1"/>
    <col min="8453" max="8457" width="16.6640625" style="1" customWidth="1"/>
    <col min="8458" max="8458" width="2.109375" style="1" customWidth="1"/>
    <col min="8459" max="8459" width="22" style="1" bestFit="1" customWidth="1"/>
    <col min="8460" max="8706" width="9.109375" style="1"/>
    <col min="8707" max="8707" width="2.33203125" style="1" customWidth="1"/>
    <col min="8708" max="8708" width="6.33203125" style="1" customWidth="1"/>
    <col min="8709" max="8713" width="16.6640625" style="1" customWidth="1"/>
    <col min="8714" max="8714" width="2.109375" style="1" customWidth="1"/>
    <col min="8715" max="8715" width="22" style="1" bestFit="1" customWidth="1"/>
    <col min="8716" max="8962" width="9.109375" style="1"/>
    <col min="8963" max="8963" width="2.33203125" style="1" customWidth="1"/>
    <col min="8964" max="8964" width="6.33203125" style="1" customWidth="1"/>
    <col min="8965" max="8969" width="16.6640625" style="1" customWidth="1"/>
    <col min="8970" max="8970" width="2.109375" style="1" customWidth="1"/>
    <col min="8971" max="8971" width="22" style="1" bestFit="1" customWidth="1"/>
    <col min="8972" max="9218" width="9.109375" style="1"/>
    <col min="9219" max="9219" width="2.33203125" style="1" customWidth="1"/>
    <col min="9220" max="9220" width="6.33203125" style="1" customWidth="1"/>
    <col min="9221" max="9225" width="16.6640625" style="1" customWidth="1"/>
    <col min="9226" max="9226" width="2.109375" style="1" customWidth="1"/>
    <col min="9227" max="9227" width="22" style="1" bestFit="1" customWidth="1"/>
    <col min="9228" max="9474" width="9.109375" style="1"/>
    <col min="9475" max="9475" width="2.33203125" style="1" customWidth="1"/>
    <col min="9476" max="9476" width="6.33203125" style="1" customWidth="1"/>
    <col min="9477" max="9481" width="16.6640625" style="1" customWidth="1"/>
    <col min="9482" max="9482" width="2.109375" style="1" customWidth="1"/>
    <col min="9483" max="9483" width="22" style="1" bestFit="1" customWidth="1"/>
    <col min="9484" max="9730" width="9.109375" style="1"/>
    <col min="9731" max="9731" width="2.33203125" style="1" customWidth="1"/>
    <col min="9732" max="9732" width="6.33203125" style="1" customWidth="1"/>
    <col min="9733" max="9737" width="16.6640625" style="1" customWidth="1"/>
    <col min="9738" max="9738" width="2.109375" style="1" customWidth="1"/>
    <col min="9739" max="9739" width="22" style="1" bestFit="1" customWidth="1"/>
    <col min="9740" max="9986" width="9.109375" style="1"/>
    <col min="9987" max="9987" width="2.33203125" style="1" customWidth="1"/>
    <col min="9988" max="9988" width="6.33203125" style="1" customWidth="1"/>
    <col min="9989" max="9993" width="16.6640625" style="1" customWidth="1"/>
    <col min="9994" max="9994" width="2.109375" style="1" customWidth="1"/>
    <col min="9995" max="9995" width="22" style="1" bestFit="1" customWidth="1"/>
    <col min="9996" max="10242" width="9.109375" style="1"/>
    <col min="10243" max="10243" width="2.33203125" style="1" customWidth="1"/>
    <col min="10244" max="10244" width="6.33203125" style="1" customWidth="1"/>
    <col min="10245" max="10249" width="16.6640625" style="1" customWidth="1"/>
    <col min="10250" max="10250" width="2.109375" style="1" customWidth="1"/>
    <col min="10251" max="10251" width="22" style="1" bestFit="1" customWidth="1"/>
    <col min="10252" max="10498" width="9.109375" style="1"/>
    <col min="10499" max="10499" width="2.33203125" style="1" customWidth="1"/>
    <col min="10500" max="10500" width="6.33203125" style="1" customWidth="1"/>
    <col min="10501" max="10505" width="16.6640625" style="1" customWidth="1"/>
    <col min="10506" max="10506" width="2.109375" style="1" customWidth="1"/>
    <col min="10507" max="10507" width="22" style="1" bestFit="1" customWidth="1"/>
    <col min="10508" max="10754" width="9.109375" style="1"/>
    <col min="10755" max="10755" width="2.33203125" style="1" customWidth="1"/>
    <col min="10756" max="10756" width="6.33203125" style="1" customWidth="1"/>
    <col min="10757" max="10761" width="16.6640625" style="1" customWidth="1"/>
    <col min="10762" max="10762" width="2.109375" style="1" customWidth="1"/>
    <col min="10763" max="10763" width="22" style="1" bestFit="1" customWidth="1"/>
    <col min="10764" max="11010" width="9.109375" style="1"/>
    <col min="11011" max="11011" width="2.33203125" style="1" customWidth="1"/>
    <col min="11012" max="11012" width="6.33203125" style="1" customWidth="1"/>
    <col min="11013" max="11017" width="16.6640625" style="1" customWidth="1"/>
    <col min="11018" max="11018" width="2.109375" style="1" customWidth="1"/>
    <col min="11019" max="11019" width="22" style="1" bestFit="1" customWidth="1"/>
    <col min="11020" max="11266" width="9.109375" style="1"/>
    <col min="11267" max="11267" width="2.33203125" style="1" customWidth="1"/>
    <col min="11268" max="11268" width="6.33203125" style="1" customWidth="1"/>
    <col min="11269" max="11273" width="16.6640625" style="1" customWidth="1"/>
    <col min="11274" max="11274" width="2.109375" style="1" customWidth="1"/>
    <col min="11275" max="11275" width="22" style="1" bestFit="1" customWidth="1"/>
    <col min="11276" max="11522" width="9.109375" style="1"/>
    <col min="11523" max="11523" width="2.33203125" style="1" customWidth="1"/>
    <col min="11524" max="11524" width="6.33203125" style="1" customWidth="1"/>
    <col min="11525" max="11529" width="16.6640625" style="1" customWidth="1"/>
    <col min="11530" max="11530" width="2.109375" style="1" customWidth="1"/>
    <col min="11531" max="11531" width="22" style="1" bestFit="1" customWidth="1"/>
    <col min="11532" max="11778" width="9.109375" style="1"/>
    <col min="11779" max="11779" width="2.33203125" style="1" customWidth="1"/>
    <col min="11780" max="11780" width="6.33203125" style="1" customWidth="1"/>
    <col min="11781" max="11785" width="16.6640625" style="1" customWidth="1"/>
    <col min="11786" max="11786" width="2.109375" style="1" customWidth="1"/>
    <col min="11787" max="11787" width="22" style="1" bestFit="1" customWidth="1"/>
    <col min="11788" max="12034" width="9.109375" style="1"/>
    <col min="12035" max="12035" width="2.33203125" style="1" customWidth="1"/>
    <col min="12036" max="12036" width="6.33203125" style="1" customWidth="1"/>
    <col min="12037" max="12041" width="16.6640625" style="1" customWidth="1"/>
    <col min="12042" max="12042" width="2.109375" style="1" customWidth="1"/>
    <col min="12043" max="12043" width="22" style="1" bestFit="1" customWidth="1"/>
    <col min="12044" max="12290" width="9.109375" style="1"/>
    <col min="12291" max="12291" width="2.33203125" style="1" customWidth="1"/>
    <col min="12292" max="12292" width="6.33203125" style="1" customWidth="1"/>
    <col min="12293" max="12297" width="16.6640625" style="1" customWidth="1"/>
    <col min="12298" max="12298" width="2.109375" style="1" customWidth="1"/>
    <col min="12299" max="12299" width="22" style="1" bestFit="1" customWidth="1"/>
    <col min="12300" max="12546" width="9.109375" style="1"/>
    <col min="12547" max="12547" width="2.33203125" style="1" customWidth="1"/>
    <col min="12548" max="12548" width="6.33203125" style="1" customWidth="1"/>
    <col min="12549" max="12553" width="16.6640625" style="1" customWidth="1"/>
    <col min="12554" max="12554" width="2.109375" style="1" customWidth="1"/>
    <col min="12555" max="12555" width="22" style="1" bestFit="1" customWidth="1"/>
    <col min="12556" max="12802" width="9.109375" style="1"/>
    <col min="12803" max="12803" width="2.33203125" style="1" customWidth="1"/>
    <col min="12804" max="12804" width="6.33203125" style="1" customWidth="1"/>
    <col min="12805" max="12809" width="16.6640625" style="1" customWidth="1"/>
    <col min="12810" max="12810" width="2.109375" style="1" customWidth="1"/>
    <col min="12811" max="12811" width="22" style="1" bestFit="1" customWidth="1"/>
    <col min="12812" max="13058" width="9.109375" style="1"/>
    <col min="13059" max="13059" width="2.33203125" style="1" customWidth="1"/>
    <col min="13060" max="13060" width="6.33203125" style="1" customWidth="1"/>
    <col min="13061" max="13065" width="16.6640625" style="1" customWidth="1"/>
    <col min="13066" max="13066" width="2.109375" style="1" customWidth="1"/>
    <col min="13067" max="13067" width="22" style="1" bestFit="1" customWidth="1"/>
    <col min="13068" max="13314" width="9.109375" style="1"/>
    <col min="13315" max="13315" width="2.33203125" style="1" customWidth="1"/>
    <col min="13316" max="13316" width="6.33203125" style="1" customWidth="1"/>
    <col min="13317" max="13321" width="16.6640625" style="1" customWidth="1"/>
    <col min="13322" max="13322" width="2.109375" style="1" customWidth="1"/>
    <col min="13323" max="13323" width="22" style="1" bestFit="1" customWidth="1"/>
    <col min="13324" max="13570" width="9.109375" style="1"/>
    <col min="13571" max="13571" width="2.33203125" style="1" customWidth="1"/>
    <col min="13572" max="13572" width="6.33203125" style="1" customWidth="1"/>
    <col min="13573" max="13577" width="16.6640625" style="1" customWidth="1"/>
    <col min="13578" max="13578" width="2.109375" style="1" customWidth="1"/>
    <col min="13579" max="13579" width="22" style="1" bestFit="1" customWidth="1"/>
    <col min="13580" max="13826" width="9.109375" style="1"/>
    <col min="13827" max="13827" width="2.33203125" style="1" customWidth="1"/>
    <col min="13828" max="13828" width="6.33203125" style="1" customWidth="1"/>
    <col min="13829" max="13833" width="16.6640625" style="1" customWidth="1"/>
    <col min="13834" max="13834" width="2.109375" style="1" customWidth="1"/>
    <col min="13835" max="13835" width="22" style="1" bestFit="1" customWidth="1"/>
    <col min="13836" max="14082" width="9.109375" style="1"/>
    <col min="14083" max="14083" width="2.33203125" style="1" customWidth="1"/>
    <col min="14084" max="14084" width="6.33203125" style="1" customWidth="1"/>
    <col min="14085" max="14089" width="16.6640625" style="1" customWidth="1"/>
    <col min="14090" max="14090" width="2.109375" style="1" customWidth="1"/>
    <col min="14091" max="14091" width="22" style="1" bestFit="1" customWidth="1"/>
    <col min="14092" max="14338" width="9.109375" style="1"/>
    <col min="14339" max="14339" width="2.33203125" style="1" customWidth="1"/>
    <col min="14340" max="14340" width="6.33203125" style="1" customWidth="1"/>
    <col min="14341" max="14345" width="16.6640625" style="1" customWidth="1"/>
    <col min="14346" max="14346" width="2.109375" style="1" customWidth="1"/>
    <col min="14347" max="14347" width="22" style="1" bestFit="1" customWidth="1"/>
    <col min="14348" max="14594" width="9.109375" style="1"/>
    <col min="14595" max="14595" width="2.33203125" style="1" customWidth="1"/>
    <col min="14596" max="14596" width="6.33203125" style="1" customWidth="1"/>
    <col min="14597" max="14601" width="16.6640625" style="1" customWidth="1"/>
    <col min="14602" max="14602" width="2.109375" style="1" customWidth="1"/>
    <col min="14603" max="14603" width="22" style="1" bestFit="1" customWidth="1"/>
    <col min="14604" max="14850" width="9.109375" style="1"/>
    <col min="14851" max="14851" width="2.33203125" style="1" customWidth="1"/>
    <col min="14852" max="14852" width="6.33203125" style="1" customWidth="1"/>
    <col min="14853" max="14857" width="16.6640625" style="1" customWidth="1"/>
    <col min="14858" max="14858" width="2.109375" style="1" customWidth="1"/>
    <col min="14859" max="14859" width="22" style="1" bestFit="1" customWidth="1"/>
    <col min="14860" max="15106" width="9.109375" style="1"/>
    <col min="15107" max="15107" width="2.33203125" style="1" customWidth="1"/>
    <col min="15108" max="15108" width="6.33203125" style="1" customWidth="1"/>
    <col min="15109" max="15113" width="16.6640625" style="1" customWidth="1"/>
    <col min="15114" max="15114" width="2.109375" style="1" customWidth="1"/>
    <col min="15115" max="15115" width="22" style="1" bestFit="1" customWidth="1"/>
    <col min="15116" max="15362" width="9.109375" style="1"/>
    <col min="15363" max="15363" width="2.33203125" style="1" customWidth="1"/>
    <col min="15364" max="15364" width="6.33203125" style="1" customWidth="1"/>
    <col min="15365" max="15369" width="16.6640625" style="1" customWidth="1"/>
    <col min="15370" max="15370" width="2.109375" style="1" customWidth="1"/>
    <col min="15371" max="15371" width="22" style="1" bestFit="1" customWidth="1"/>
    <col min="15372" max="15618" width="9.109375" style="1"/>
    <col min="15619" max="15619" width="2.33203125" style="1" customWidth="1"/>
    <col min="15620" max="15620" width="6.33203125" style="1" customWidth="1"/>
    <col min="15621" max="15625" width="16.6640625" style="1" customWidth="1"/>
    <col min="15626" max="15626" width="2.109375" style="1" customWidth="1"/>
    <col min="15627" max="15627" width="22" style="1" bestFit="1" customWidth="1"/>
    <col min="15628" max="15874" width="9.109375" style="1"/>
    <col min="15875" max="15875" width="2.33203125" style="1" customWidth="1"/>
    <col min="15876" max="15876" width="6.33203125" style="1" customWidth="1"/>
    <col min="15877" max="15881" width="16.6640625" style="1" customWidth="1"/>
    <col min="15882" max="15882" width="2.109375" style="1" customWidth="1"/>
    <col min="15883" max="15883" width="22" style="1" bestFit="1" customWidth="1"/>
    <col min="15884" max="16130" width="9.109375" style="1"/>
    <col min="16131" max="16131" width="2.33203125" style="1" customWidth="1"/>
    <col min="16132" max="16132" width="6.33203125" style="1" customWidth="1"/>
    <col min="16133" max="16137" width="16.6640625" style="1" customWidth="1"/>
    <col min="16138" max="16138" width="2.109375" style="1" customWidth="1"/>
    <col min="16139" max="16139" width="22" style="1" bestFit="1" customWidth="1"/>
    <col min="16140" max="16384" width="9.109375" style="1"/>
  </cols>
  <sheetData>
    <row r="1" spans="1:22" ht="21" x14ac:dyDescent="0.4">
      <c r="C1" s="234" t="s">
        <v>253</v>
      </c>
      <c r="D1" s="235"/>
      <c r="E1" s="235"/>
      <c r="F1" s="235"/>
      <c r="G1" s="235"/>
      <c r="H1" s="235"/>
      <c r="I1" s="235"/>
    </row>
    <row r="2" spans="1:22" s="3" customFormat="1" ht="3.75" customHeight="1" x14ac:dyDescent="0.3">
      <c r="C2" s="107"/>
      <c r="D2" s="108"/>
      <c r="E2" s="109"/>
      <c r="F2" s="109"/>
      <c r="G2" s="109"/>
      <c r="H2" s="109"/>
      <c r="I2" s="109"/>
      <c r="J2" s="7"/>
      <c r="K2" s="125"/>
      <c r="L2" s="125"/>
      <c r="M2" s="125"/>
      <c r="N2" s="125"/>
      <c r="O2" s="125"/>
      <c r="P2" s="125"/>
      <c r="Q2" s="125"/>
      <c r="R2" s="7"/>
      <c r="S2" s="7"/>
      <c r="T2" s="7"/>
      <c r="U2" s="7"/>
      <c r="V2" s="7"/>
    </row>
    <row r="3" spans="1:22" s="3" customFormat="1" ht="48.75" customHeight="1" x14ac:dyDescent="0.3">
      <c r="C3" s="252" t="s">
        <v>251</v>
      </c>
      <c r="D3" s="252"/>
      <c r="E3" s="252"/>
      <c r="F3" s="252"/>
      <c r="G3" s="252"/>
      <c r="H3" s="252"/>
      <c r="I3" s="252"/>
      <c r="J3" s="7"/>
      <c r="K3" s="125"/>
      <c r="L3" s="125"/>
      <c r="M3" s="125"/>
      <c r="N3" s="125"/>
      <c r="O3" s="125"/>
      <c r="P3" s="125"/>
      <c r="Q3" s="125"/>
      <c r="R3" s="7"/>
      <c r="S3" s="7"/>
      <c r="T3" s="7"/>
      <c r="U3" s="7"/>
      <c r="V3" s="7"/>
    </row>
    <row r="4" spans="1:22" s="3" customFormat="1" ht="15" customHeight="1" x14ac:dyDescent="0.3">
      <c r="C4" s="4" t="s">
        <v>140</v>
      </c>
      <c r="D4" s="5"/>
      <c r="E4" s="6"/>
      <c r="F4" s="6"/>
      <c r="G4" s="6"/>
      <c r="H4" s="65"/>
      <c r="I4" s="6"/>
      <c r="J4" s="7"/>
      <c r="K4" s="125"/>
      <c r="L4" s="125"/>
      <c r="M4" s="125"/>
      <c r="N4" s="125"/>
      <c r="O4" s="125"/>
      <c r="P4" s="125"/>
      <c r="Q4" s="125"/>
      <c r="R4" s="7"/>
      <c r="S4" s="7"/>
      <c r="T4" s="7"/>
      <c r="U4" s="7"/>
      <c r="V4" s="7"/>
    </row>
    <row r="5" spans="1:22" s="3" customFormat="1" ht="15" customHeight="1" x14ac:dyDescent="0.3">
      <c r="C5" s="4" t="s">
        <v>141</v>
      </c>
      <c r="D5" s="5"/>
      <c r="E5" s="6"/>
      <c r="F5" s="6"/>
      <c r="G5" s="6"/>
      <c r="H5" s="65"/>
      <c r="I5" s="6"/>
      <c r="J5" s="7"/>
      <c r="K5" s="125"/>
      <c r="L5" s="125"/>
      <c r="M5" s="125"/>
      <c r="N5" s="125"/>
      <c r="O5" s="125"/>
      <c r="P5" s="125"/>
      <c r="Q5" s="125"/>
      <c r="R5" s="7"/>
      <c r="S5" s="7"/>
      <c r="T5" s="7"/>
      <c r="U5" s="7"/>
      <c r="V5" s="7"/>
    </row>
    <row r="6" spans="1:22" s="3" customFormat="1" ht="15" customHeight="1" x14ac:dyDescent="0.3">
      <c r="C6" s="4" t="s">
        <v>142</v>
      </c>
      <c r="D6" s="5"/>
      <c r="E6" s="6"/>
      <c r="F6" s="6"/>
      <c r="G6" s="6"/>
      <c r="H6" s="65"/>
      <c r="I6" s="6"/>
      <c r="J6" s="7"/>
      <c r="K6" s="125"/>
      <c r="L6" s="125"/>
      <c r="M6" s="125"/>
      <c r="N6" s="125"/>
      <c r="O6" s="125"/>
      <c r="P6" s="125"/>
      <c r="Q6" s="125"/>
      <c r="R6" s="7"/>
      <c r="S6" s="7"/>
      <c r="T6" s="7"/>
      <c r="U6" s="7"/>
      <c r="V6" s="7"/>
    </row>
    <row r="7" spans="1:22" s="3" customFormat="1" ht="15" customHeight="1" x14ac:dyDescent="0.3">
      <c r="C7" s="4" t="s">
        <v>143</v>
      </c>
      <c r="D7" s="5"/>
      <c r="E7" s="6"/>
      <c r="F7" s="6"/>
      <c r="G7" s="6"/>
      <c r="H7" s="65"/>
      <c r="I7" s="6"/>
      <c r="J7" s="7"/>
      <c r="K7" s="125"/>
      <c r="L7" s="125"/>
      <c r="M7" s="125"/>
      <c r="N7" s="125"/>
      <c r="O7" s="125"/>
      <c r="P7" s="125"/>
      <c r="Q7" s="125"/>
      <c r="R7" s="7"/>
      <c r="S7" s="7"/>
      <c r="T7" s="7"/>
      <c r="U7" s="7"/>
      <c r="V7" s="7"/>
    </row>
    <row r="8" spans="1:22" s="3" customFormat="1" ht="12" customHeight="1" x14ac:dyDescent="0.3">
      <c r="C8" s="4"/>
      <c r="D8" s="5"/>
      <c r="E8" s="6"/>
      <c r="F8" s="6"/>
      <c r="G8" s="125"/>
      <c r="H8" s="126"/>
      <c r="I8" s="125"/>
      <c r="J8" s="125"/>
      <c r="K8" s="125"/>
      <c r="L8" s="125"/>
      <c r="M8" s="125"/>
      <c r="N8" s="125"/>
      <c r="O8" s="125"/>
      <c r="P8" s="125"/>
      <c r="Q8" s="125"/>
      <c r="R8" s="7"/>
      <c r="S8" s="7"/>
      <c r="T8" s="7"/>
      <c r="U8" s="7"/>
      <c r="V8" s="7"/>
    </row>
    <row r="9" spans="1:22" s="3" customFormat="1" ht="15" customHeight="1" x14ac:dyDescent="0.3">
      <c r="A9" s="73" t="s">
        <v>111</v>
      </c>
      <c r="B9" s="73"/>
      <c r="C9" s="243" t="s">
        <v>124</v>
      </c>
      <c r="D9" s="244"/>
      <c r="E9" s="244"/>
      <c r="F9" s="245"/>
      <c r="G9" s="127"/>
      <c r="H9" s="128"/>
      <c r="I9" s="128"/>
      <c r="J9" s="125"/>
      <c r="K9" s="125"/>
      <c r="L9" s="125"/>
      <c r="M9" s="125"/>
      <c r="N9" s="125"/>
      <c r="O9" s="125"/>
      <c r="P9" s="125"/>
      <c r="Q9" s="125"/>
      <c r="R9" s="7"/>
      <c r="S9" s="7"/>
      <c r="T9" s="7"/>
      <c r="U9" s="7"/>
      <c r="V9" s="7"/>
    </row>
    <row r="10" spans="1:22" s="68" customFormat="1" ht="2.25" customHeight="1" x14ac:dyDescent="0.3">
      <c r="A10" s="111"/>
      <c r="B10" s="111"/>
      <c r="C10" s="113"/>
      <c r="D10" s="13"/>
      <c r="E10" s="13"/>
      <c r="F10" s="13"/>
      <c r="G10" s="129"/>
      <c r="H10" s="130"/>
      <c r="I10" s="129"/>
      <c r="J10" s="129"/>
      <c r="K10" s="129"/>
      <c r="L10" s="129"/>
      <c r="M10" s="129"/>
      <c r="N10" s="129"/>
      <c r="O10" s="129"/>
      <c r="P10" s="129"/>
      <c r="Q10" s="129"/>
      <c r="R10" s="69"/>
      <c r="S10" s="69"/>
      <c r="T10" s="69"/>
      <c r="U10" s="69"/>
      <c r="V10" s="69"/>
    </row>
    <row r="11" spans="1:22" s="3" customFormat="1" ht="15" customHeight="1" x14ac:dyDescent="0.3">
      <c r="A11" s="73" t="s">
        <v>112</v>
      </c>
      <c r="B11" s="73"/>
      <c r="C11" s="77">
        <v>60</v>
      </c>
      <c r="D11" s="115" t="s">
        <v>129</v>
      </c>
      <c r="E11" s="112"/>
      <c r="F11" s="116"/>
      <c r="G11" s="7"/>
      <c r="H11" s="137" t="s">
        <v>139</v>
      </c>
      <c r="I11" s="138" t="s">
        <v>134</v>
      </c>
      <c r="J11" s="7"/>
      <c r="K11" s="230" t="s">
        <v>138</v>
      </c>
      <c r="L11" s="230"/>
      <c r="M11" s="230"/>
      <c r="N11" s="125"/>
      <c r="O11" s="125"/>
      <c r="P11" s="125"/>
      <c r="Q11" s="125"/>
      <c r="R11" s="7"/>
      <c r="S11" s="7"/>
      <c r="T11" s="7"/>
      <c r="U11" s="7"/>
      <c r="V11" s="7"/>
    </row>
    <row r="12" spans="1:22" s="8" customFormat="1" ht="2.25" customHeight="1" x14ac:dyDescent="0.3">
      <c r="A12" s="70"/>
      <c r="B12" s="70"/>
      <c r="C12" s="114"/>
      <c r="F12" s="9"/>
      <c r="G12" s="9"/>
      <c r="H12" s="9"/>
      <c r="I12" s="9"/>
      <c r="J12" s="9"/>
      <c r="K12" s="139"/>
      <c r="L12" s="139"/>
      <c r="M12" s="139"/>
      <c r="N12" s="131"/>
      <c r="O12" s="131"/>
      <c r="P12" s="131"/>
      <c r="Q12" s="131"/>
      <c r="R12" s="9"/>
      <c r="S12" s="9"/>
      <c r="T12" s="9"/>
      <c r="U12" s="9"/>
      <c r="V12" s="9"/>
    </row>
    <row r="13" spans="1:22" s="10" customFormat="1" ht="15.6" x14ac:dyDescent="0.3">
      <c r="A13" s="73" t="s">
        <v>113</v>
      </c>
      <c r="B13" s="73"/>
      <c r="C13" s="77">
        <v>20</v>
      </c>
      <c r="D13" s="110" t="s">
        <v>130</v>
      </c>
      <c r="F13" s="11"/>
      <c r="G13" s="140" t="s">
        <v>131</v>
      </c>
      <c r="H13" s="2">
        <f>IF(C13&lt;10,"Rule75",C13)</f>
        <v>20</v>
      </c>
      <c r="I13" s="141" t="str">
        <f>IF(C11+C13&gt;=75,"Rule75","Nope")</f>
        <v>Rule75</v>
      </c>
      <c r="J13" s="11"/>
      <c r="K13" s="142" t="s">
        <v>136</v>
      </c>
      <c r="L13" s="143">
        <v>10</v>
      </c>
      <c r="M13" s="144" t="str">
        <f>IF(AND(C11&gt;=50,C11&lt;=54),"Need 10",IF(C11&gt;=55,"Need 5","Nay"))</f>
        <v>Need 5</v>
      </c>
      <c r="N13" s="132"/>
      <c r="O13" s="132"/>
      <c r="P13" s="132"/>
      <c r="Q13" s="132"/>
      <c r="R13" s="11"/>
      <c r="S13" s="11"/>
      <c r="T13" s="11"/>
      <c r="U13" s="11"/>
      <c r="V13" s="11"/>
    </row>
    <row r="14" spans="1:22" s="12" customFormat="1" ht="2.25" customHeight="1" x14ac:dyDescent="0.3">
      <c r="A14" s="71"/>
      <c r="B14" s="71"/>
      <c r="C14" s="13"/>
      <c r="D14" s="13"/>
      <c r="E14" s="13"/>
      <c r="F14" s="117"/>
      <c r="G14" s="145"/>
      <c r="H14" s="146"/>
      <c r="I14" s="146"/>
      <c r="J14" s="14"/>
      <c r="K14" s="147"/>
      <c r="L14" s="148"/>
      <c r="M14" s="148"/>
      <c r="N14" s="133"/>
      <c r="O14" s="133"/>
      <c r="P14" s="133"/>
      <c r="Q14" s="133"/>
      <c r="R14" s="14"/>
      <c r="S14" s="14"/>
      <c r="T14" s="14"/>
      <c r="U14" s="14"/>
      <c r="V14" s="14"/>
    </row>
    <row r="15" spans="1:22" s="10" customFormat="1" ht="15.6" x14ac:dyDescent="0.3">
      <c r="A15" s="73" t="s">
        <v>114</v>
      </c>
      <c r="B15" s="73"/>
      <c r="C15" s="243" t="s">
        <v>192</v>
      </c>
      <c r="D15" s="244"/>
      <c r="E15" s="244"/>
      <c r="F15" s="245"/>
      <c r="G15" s="149" t="s">
        <v>132</v>
      </c>
      <c r="H15" s="9" t="str">
        <f>IF(AND(H50="Group 2",H13="Rule75"),"Rule75","Nope")</f>
        <v>Nope</v>
      </c>
      <c r="I15" s="9" t="str">
        <f>IF(AND(H13="Rule75",H15="Rule75",I13="Rule75"),"Rule75","Nope")</f>
        <v>Nope</v>
      </c>
      <c r="J15" s="11"/>
      <c r="K15" s="142" t="s">
        <v>137</v>
      </c>
      <c r="L15" s="143">
        <v>5</v>
      </c>
      <c r="M15" s="144" t="str">
        <f>IF(M13="Need 5","100%",IF(AND(M13="Need 10",C13&gt;=10),"100%","N/A"))</f>
        <v>100%</v>
      </c>
      <c r="N15" s="132"/>
      <c r="O15" s="132"/>
      <c r="P15" s="132"/>
      <c r="Q15" s="132"/>
      <c r="R15" s="11"/>
      <c r="S15" s="11"/>
      <c r="T15" s="11"/>
      <c r="U15" s="11"/>
      <c r="V15" s="11"/>
    </row>
    <row r="16" spans="1:22" s="76" customFormat="1" ht="16.5" customHeight="1" x14ac:dyDescent="0.3">
      <c r="A16" s="74"/>
      <c r="B16" s="74"/>
      <c r="C16" s="13"/>
      <c r="D16" s="13"/>
      <c r="E16" s="13"/>
      <c r="F16" s="117"/>
      <c r="G16" s="150"/>
      <c r="H16" s="151"/>
      <c r="I16" s="152" t="s">
        <v>133</v>
      </c>
      <c r="J16" s="75"/>
      <c r="K16" s="153"/>
      <c r="L16" s="154">
        <f>IFERROR(IF(AND(H50="Group 1",M15="N/A"),"N/A",I17),"N/A")</f>
        <v>1</v>
      </c>
      <c r="M16" s="153"/>
      <c r="N16" s="134"/>
      <c r="O16" s="134"/>
      <c r="P16" s="134"/>
      <c r="Q16" s="134"/>
      <c r="R16" s="75"/>
      <c r="S16" s="75"/>
      <c r="T16" s="75"/>
      <c r="U16" s="75"/>
      <c r="V16" s="75"/>
    </row>
    <row r="17" spans="1:23" ht="17.25" customHeight="1" x14ac:dyDescent="0.3">
      <c r="A17" s="72"/>
      <c r="B17" s="72"/>
      <c r="C17" s="242" t="s">
        <v>128</v>
      </c>
      <c r="D17" s="242"/>
      <c r="E17" s="242"/>
      <c r="F17" s="242"/>
      <c r="G17" s="242"/>
      <c r="H17" s="106">
        <f>IFERROR(IF(AND(H50="Group 1",M15="N/A"),"N/A",I17),"N/A")</f>
        <v>1</v>
      </c>
      <c r="I17" s="155">
        <f>IF(H50="Group 1","100%",IF(AND(H50="Group 2",I15="Rule75"),LOOKUP(10,C55:C65,D55:D65),IF(AND(H50="Group 2",I15="Nope"),LOOKUP(C13,C55:C65,D55:D65),IF(H50="Group 3",'G3'!E16,TRUE))))</f>
        <v>1</v>
      </c>
      <c r="J17" s="15"/>
      <c r="K17" s="136"/>
      <c r="M17" s="136"/>
      <c r="W17" s="2"/>
    </row>
    <row r="18" spans="1:23" ht="16.5" customHeight="1" thickBot="1" x14ac:dyDescent="0.35"/>
    <row r="19" spans="1:23" ht="30" customHeight="1" thickTop="1" x14ac:dyDescent="0.3">
      <c r="C19" s="92"/>
      <c r="D19" s="93" t="s">
        <v>0</v>
      </c>
      <c r="E19" s="94" t="s">
        <v>1</v>
      </c>
      <c r="F19" s="246" t="s">
        <v>2</v>
      </c>
      <c r="G19" s="247"/>
      <c r="H19" s="95" t="s">
        <v>3</v>
      </c>
      <c r="I19" s="96" t="s">
        <v>4</v>
      </c>
      <c r="J19" s="16" t="s">
        <v>5</v>
      </c>
    </row>
    <row r="20" spans="1:23" ht="15.6" x14ac:dyDescent="0.3">
      <c r="C20" s="97" t="s">
        <v>6</v>
      </c>
      <c r="D20" s="98">
        <f>VLOOKUP(J20, G69:I189, 2, FALSE)</f>
        <v>264.76</v>
      </c>
      <c r="E20" s="99">
        <f>VLOOKUP(J20, G69:I189, 3, FALSE)</f>
        <v>596.74</v>
      </c>
      <c r="F20" s="248">
        <f>IF(D20&lt;=(H17*E20), D20, ROUND(H17*E20,2))</f>
        <v>264.76</v>
      </c>
      <c r="G20" s="249"/>
      <c r="H20" s="100" t="str">
        <f t="shared" ref="H20:H30" si="0">IF(D20-F20&gt;0,D20-F20," ")</f>
        <v xml:space="preserve"> </v>
      </c>
      <c r="I20" s="101"/>
      <c r="J20" s="2" t="str">
        <f>CONCATENATE(C15," ",C20)</f>
        <v>CORE/UC Medicare PPO U</v>
      </c>
    </row>
    <row r="21" spans="1:23" ht="15.6" x14ac:dyDescent="0.3">
      <c r="C21" s="97" t="s">
        <v>7</v>
      </c>
      <c r="D21" s="98">
        <f>VLOOKUP(J21, G70:I189, 2, FALSE)</f>
        <v>476.57</v>
      </c>
      <c r="E21" s="99">
        <f>VLOOKUP(J21, G70:I189, 3, FALSE)</f>
        <v>1074.1300000000001</v>
      </c>
      <c r="F21" s="250">
        <f>IF(D21&lt;=(H17*E21), D21, ROUND(H17*E21,2))</f>
        <v>476.57</v>
      </c>
      <c r="G21" s="251"/>
      <c r="H21" s="102" t="str">
        <f t="shared" si="0"/>
        <v xml:space="preserve"> </v>
      </c>
      <c r="I21" s="103"/>
      <c r="J21" s="2" t="str">
        <f>CONCATENATE(C15," ",C21)</f>
        <v>CORE/UC Medicare PPO UC</v>
      </c>
    </row>
    <row r="22" spans="1:23" ht="15.6" x14ac:dyDescent="0.3">
      <c r="C22" s="97" t="s">
        <v>8</v>
      </c>
      <c r="D22" s="98">
        <f>VLOOKUP(J22, G71:I189, 2, FALSE)</f>
        <v>556</v>
      </c>
      <c r="E22" s="99">
        <f>VLOOKUP(J22, G71:I189, 3, FALSE)</f>
        <v>1201.6300000000001</v>
      </c>
      <c r="F22" s="250">
        <f>IF(D22&lt;=(H17*E22), D22, ROUND(H17*E22,2))</f>
        <v>556</v>
      </c>
      <c r="G22" s="251"/>
      <c r="H22" s="102" t="str">
        <f t="shared" si="0"/>
        <v xml:space="preserve"> </v>
      </c>
      <c r="I22" s="103"/>
      <c r="J22" s="2" t="str">
        <f>CONCATENATE(C15," ",C22)</f>
        <v>CORE/UC Medicare PPO UA</v>
      </c>
    </row>
    <row r="23" spans="1:23" ht="15.6" x14ac:dyDescent="0.3">
      <c r="C23" s="97" t="s">
        <v>9</v>
      </c>
      <c r="D23" s="98">
        <f>VLOOKUP(J23, G72:I189, 2, FALSE)</f>
        <v>767.81</v>
      </c>
      <c r="E23" s="99">
        <f>VLOOKUP(J23, G72:I189, 3, FALSE)</f>
        <v>1679.02</v>
      </c>
      <c r="F23" s="250">
        <f>IF(D23&lt;=(H17*E23), D23, ROUND(H17*E23,2))</f>
        <v>767.81</v>
      </c>
      <c r="G23" s="251"/>
      <c r="H23" s="102" t="str">
        <f t="shared" si="0"/>
        <v xml:space="preserve"> </v>
      </c>
      <c r="I23" s="103"/>
      <c r="J23" s="2" t="str">
        <f>CONCATENATE(C15," ",C23)</f>
        <v>CORE/UC Medicare PPO UAC</v>
      </c>
    </row>
    <row r="24" spans="1:23" ht="15.6" x14ac:dyDescent="0.3">
      <c r="C24" s="97" t="s">
        <v>10</v>
      </c>
      <c r="D24" s="98" t="str">
        <f>VLOOKUP(J24, G73:I189, 2, FALSE)</f>
        <v>N/A</v>
      </c>
      <c r="E24" s="99" t="str">
        <f>VLOOKUP(J24, G73:I189, 3, FALSE)</f>
        <v>N/A</v>
      </c>
      <c r="F24" s="250" t="e">
        <f>IF(D24&lt;=(H17*E24), D24, ROUND(H17*E24,2))</f>
        <v>#VALUE!</v>
      </c>
      <c r="G24" s="251"/>
      <c r="H24" s="102" t="e">
        <f t="shared" si="0"/>
        <v>#VALUE!</v>
      </c>
      <c r="I24" s="103" t="e">
        <f>IF(H24=" ",IF(ROUND(H17*E24,2)-D24&lt;(D68),ROUND(H17*E24,2)-D24,(D68))," ")</f>
        <v>#VALUE!</v>
      </c>
      <c r="J24" s="2" t="str">
        <f>CONCATENATE(C15," ",C24)</f>
        <v>CORE/UC Medicare PPO M</v>
      </c>
    </row>
    <row r="25" spans="1:23" ht="15.6" x14ac:dyDescent="0.3">
      <c r="C25" s="97" t="s">
        <v>11</v>
      </c>
      <c r="D25" s="98" t="str">
        <f>VLOOKUP(J25, G74:I189, 2, FALSE)</f>
        <v>N/A</v>
      </c>
      <c r="E25" s="99" t="str">
        <f>VLOOKUP(J25, G74:I189, 3, FALSE)</f>
        <v>N/A</v>
      </c>
      <c r="F25" s="250" t="e">
        <f>IF(D25&lt;=(H17*E25), D25, ROUND(H17*E25,2))</f>
        <v>#VALUE!</v>
      </c>
      <c r="G25" s="251"/>
      <c r="H25" s="102" t="e">
        <f t="shared" si="0"/>
        <v>#VALUE!</v>
      </c>
      <c r="I25" s="103" t="e">
        <f>IF(H25=" ",IF(ROUND(H17*E25,2)-D25&lt;(D69),ROUND(H17*E25,2)-D25,(D69))," ")</f>
        <v>#VALUE!</v>
      </c>
      <c r="J25" s="2" t="str">
        <f>CONCATENATE(C15," ",C25)</f>
        <v>CORE/UC Medicare PPO MM</v>
      </c>
    </row>
    <row r="26" spans="1:23" ht="15.6" x14ac:dyDescent="0.3">
      <c r="C26" s="97" t="s">
        <v>12</v>
      </c>
      <c r="D26" s="98">
        <f>VLOOKUP(J26, G75:I189, 2, FALSE)</f>
        <v>661.66</v>
      </c>
      <c r="E26" s="99">
        <f>VLOOKUP(J26, G75:I189, 3, FALSE)</f>
        <v>810.61</v>
      </c>
      <c r="F26" s="250">
        <f>IF(D26&lt;=(H17*E26), D26, ROUND(H17*E26,2))</f>
        <v>661.66</v>
      </c>
      <c r="G26" s="251"/>
      <c r="H26" s="102" t="str">
        <f t="shared" si="0"/>
        <v xml:space="preserve"> </v>
      </c>
      <c r="I26" s="103">
        <f>IF(H26=" ",IF(ROUND(H17*E26,2)-D26&lt;(D70),ROUND(H17*E26,2)-D26,(D70))," ")</f>
        <v>148.95000000000005</v>
      </c>
      <c r="J26" s="2" t="str">
        <f>CONCATENATE(C15," ",C26)</f>
        <v>CORE/UC Medicare PPO MC</v>
      </c>
    </row>
    <row r="27" spans="1:23" ht="15.6" x14ac:dyDescent="0.3">
      <c r="C27" s="97" t="s">
        <v>13</v>
      </c>
      <c r="D27" s="98">
        <f>VLOOKUP(J27, G76:I189, 2, FALSE)</f>
        <v>741.09</v>
      </c>
      <c r="E27" s="99">
        <f>VLOOKUP(J27, G76:I189, 3, FALSE)</f>
        <v>938.11</v>
      </c>
      <c r="F27" s="250">
        <f>IF(D27&lt;=(H17*E27), D27, ROUND(H17*E27,2))</f>
        <v>741.09</v>
      </c>
      <c r="G27" s="251"/>
      <c r="H27" s="102" t="str">
        <f t="shared" si="0"/>
        <v xml:space="preserve"> </v>
      </c>
      <c r="I27" s="103">
        <f>IF(H27=" ",IF(ROUND(H17*E27,2)-D27&lt;(D71),ROUND(H17*E27,2)-D27,(D71))," ")</f>
        <v>170.1</v>
      </c>
      <c r="J27" s="2" t="str">
        <f>CONCATENATE(C15," ",C27)</f>
        <v>CORE/UC Medicare PPO MA</v>
      </c>
    </row>
    <row r="28" spans="1:23" ht="15.6" x14ac:dyDescent="0.3">
      <c r="C28" s="97" t="s">
        <v>14</v>
      </c>
      <c r="D28" s="98">
        <f>VLOOKUP(J28, G77:I189, 2, FALSE)</f>
        <v>952.9</v>
      </c>
      <c r="E28" s="99">
        <f>VLOOKUP(J28, G77:I189, 3, FALSE)</f>
        <v>1415.5</v>
      </c>
      <c r="F28" s="250">
        <f>IF(D28&lt;=(H17*E28), D28, ROUND(H17*E28,2))</f>
        <v>952.9</v>
      </c>
      <c r="G28" s="251"/>
      <c r="H28" s="102" t="str">
        <f t="shared" si="0"/>
        <v xml:space="preserve"> </v>
      </c>
      <c r="I28" s="103">
        <f>IF(H28=" ",IF(ROUND(H17*E28,2)-D28&lt;(D72),ROUND(H17*E28,2)-D28,(D72))," ")</f>
        <v>170.1</v>
      </c>
      <c r="J28" s="2" t="str">
        <f>CONCATENATE(C15," ",C28)</f>
        <v>CORE/UC Medicare PPO MAC</v>
      </c>
    </row>
    <row r="29" spans="1:23" ht="15.6" x14ac:dyDescent="0.3">
      <c r="C29" s="97" t="s">
        <v>15</v>
      </c>
      <c r="D29" s="98" t="str">
        <f>VLOOKUP(J29, G78:I189, 2, FALSE)</f>
        <v>N/A</v>
      </c>
      <c r="E29" s="99" t="str">
        <f>VLOOKUP(J29, G78:I189, 3, FALSE)</f>
        <v>N/A</v>
      </c>
      <c r="F29" s="250" t="e">
        <f>IF(D29&lt;=(H17*E29), D29, ROUND(H17*E29,2))</f>
        <v>#VALUE!</v>
      </c>
      <c r="G29" s="251"/>
      <c r="H29" s="102" t="e">
        <f t="shared" si="0"/>
        <v>#VALUE!</v>
      </c>
      <c r="I29" s="103" t="e">
        <f>IF(H29=" ",IF(ROUND(H17*E29,2)-D29&lt;(D73),ROUND(H17*E29,2)-D29,(D73))," ")</f>
        <v>#VALUE!</v>
      </c>
      <c r="J29" s="2" t="str">
        <f>CONCATENATE(C15," ",C29)</f>
        <v>CORE/UC Medicare PPO MMM</v>
      </c>
    </row>
    <row r="30" spans="1:23" ht="16.2" thickBot="1" x14ac:dyDescent="0.35">
      <c r="C30" s="97" t="s">
        <v>16</v>
      </c>
      <c r="D30" s="98">
        <f>VLOOKUP(J30, G79:I189, 2, FALSE)</f>
        <v>1111.51</v>
      </c>
      <c r="E30" s="99">
        <f>VLOOKUP(J30, G79:I189, 3, FALSE)</f>
        <v>1143.83</v>
      </c>
      <c r="F30" s="250">
        <f>IF(D30&lt;=(H17*E30), D30, ROUND(H17*E30,2))</f>
        <v>1111.51</v>
      </c>
      <c r="G30" s="251"/>
      <c r="H30" s="104" t="str">
        <f t="shared" si="0"/>
        <v xml:space="preserve"> </v>
      </c>
      <c r="I30" s="105">
        <f>IF(H30=" ",IF(ROUND(H17*E30,2)-D30&lt;(D74),ROUND(H17*E30,2)-D30,(D74))," ")</f>
        <v>32.319999999999936</v>
      </c>
      <c r="J30" s="2" t="str">
        <f>CONCATENATE(C15," ",C30)</f>
        <v>CORE/UC Medicare PPO MMC</v>
      </c>
    </row>
    <row r="31" spans="1:23" ht="16.5" customHeight="1" thickTop="1" x14ac:dyDescent="0.3"/>
    <row r="32" spans="1:23" ht="27.75" customHeight="1" x14ac:dyDescent="0.3">
      <c r="C32" s="240" t="s">
        <v>252</v>
      </c>
      <c r="D32" s="241"/>
      <c r="E32" s="241"/>
      <c r="F32" s="241"/>
      <c r="G32" s="241"/>
      <c r="H32" s="241"/>
      <c r="I32" s="241"/>
    </row>
    <row r="33" spans="1:17" s="2" customFormat="1" ht="16.5" customHeight="1" x14ac:dyDescent="0.3">
      <c r="E33" s="17"/>
      <c r="F33" s="17"/>
      <c r="K33" s="118"/>
      <c r="L33" s="118"/>
      <c r="M33" s="118"/>
      <c r="N33" s="118"/>
      <c r="O33" s="118"/>
      <c r="P33" s="118"/>
      <c r="Q33" s="118"/>
    </row>
    <row r="34" spans="1:17" s="2" customFormat="1" ht="14.1" customHeight="1" x14ac:dyDescent="0.3">
      <c r="C34" s="18" t="s">
        <v>17</v>
      </c>
      <c r="D34" s="19" t="s">
        <v>18</v>
      </c>
      <c r="E34" s="20"/>
      <c r="F34" s="20"/>
      <c r="G34" s="21"/>
      <c r="H34" s="236" t="s">
        <v>19</v>
      </c>
      <c r="I34" s="237"/>
      <c r="K34" s="118"/>
      <c r="L34" s="118"/>
      <c r="M34" s="118"/>
      <c r="N34" s="118"/>
      <c r="O34" s="118"/>
      <c r="P34" s="118"/>
      <c r="Q34" s="118"/>
    </row>
    <row r="35" spans="1:17" s="2" customFormat="1" ht="14.1" customHeight="1" x14ac:dyDescent="0.3">
      <c r="C35" s="22"/>
      <c r="D35" s="19" t="s">
        <v>20</v>
      </c>
      <c r="E35" s="20"/>
      <c r="F35" s="20"/>
      <c r="G35" s="21"/>
      <c r="H35" s="238" t="s">
        <v>21</v>
      </c>
      <c r="I35" s="239"/>
      <c r="K35" s="118"/>
      <c r="L35" s="118"/>
      <c r="M35" s="118"/>
      <c r="N35" s="118"/>
      <c r="O35" s="118"/>
      <c r="P35" s="118"/>
      <c r="Q35" s="118"/>
    </row>
    <row r="36" spans="1:17" s="2" customFormat="1" ht="14.1" customHeight="1" x14ac:dyDescent="0.3">
      <c r="C36" s="22"/>
      <c r="D36" s="19" t="s">
        <v>22</v>
      </c>
      <c r="E36" s="20"/>
      <c r="F36" s="20"/>
      <c r="G36" s="21"/>
      <c r="H36" s="238" t="s">
        <v>23</v>
      </c>
      <c r="I36" s="239"/>
      <c r="K36" s="118"/>
      <c r="L36" s="118"/>
      <c r="M36" s="118"/>
      <c r="N36" s="118"/>
      <c r="O36" s="118"/>
      <c r="P36" s="118"/>
      <c r="Q36" s="118"/>
    </row>
    <row r="37" spans="1:17" s="2" customFormat="1" ht="14.1" customHeight="1" x14ac:dyDescent="0.3">
      <c r="C37" s="22"/>
      <c r="D37" s="19" t="s">
        <v>24</v>
      </c>
      <c r="E37" s="20"/>
      <c r="F37" s="20"/>
      <c r="G37" s="21"/>
      <c r="H37" s="238" t="s">
        <v>25</v>
      </c>
      <c r="I37" s="239"/>
      <c r="K37" s="118"/>
      <c r="L37" s="118"/>
      <c r="M37" s="118"/>
      <c r="N37" s="118"/>
      <c r="O37" s="118"/>
      <c r="P37" s="118"/>
      <c r="Q37" s="118"/>
    </row>
    <row r="38" spans="1:17" s="2" customFormat="1" ht="14.1" customHeight="1" x14ac:dyDescent="0.3">
      <c r="C38" s="22"/>
      <c r="D38" s="19" t="s">
        <v>26</v>
      </c>
      <c r="E38" s="20"/>
      <c r="F38" s="20"/>
      <c r="G38" s="21"/>
      <c r="H38" s="232" t="s">
        <v>27</v>
      </c>
      <c r="I38" s="233"/>
      <c r="K38" s="118"/>
      <c r="L38" s="118"/>
      <c r="M38" s="118"/>
      <c r="N38" s="118"/>
      <c r="O38" s="118"/>
      <c r="P38" s="118"/>
      <c r="Q38" s="118"/>
    </row>
    <row r="39" spans="1:17" s="2" customFormat="1" ht="14.1" customHeight="1" x14ac:dyDescent="0.3">
      <c r="C39" s="22"/>
      <c r="D39" s="19" t="s">
        <v>28</v>
      </c>
      <c r="E39" s="20"/>
      <c r="F39" s="20"/>
      <c r="G39" s="21"/>
      <c r="H39" s="20"/>
      <c r="I39" s="20"/>
      <c r="K39" s="118"/>
      <c r="L39" s="118"/>
      <c r="M39" s="118"/>
      <c r="N39" s="118"/>
      <c r="O39" s="118"/>
      <c r="P39" s="118"/>
      <c r="Q39" s="118"/>
    </row>
    <row r="40" spans="1:17" s="2" customFormat="1" ht="14.1" customHeight="1" x14ac:dyDescent="0.3">
      <c r="C40" s="22"/>
      <c r="D40" s="19" t="s">
        <v>29</v>
      </c>
      <c r="E40" s="20"/>
      <c r="F40" s="20"/>
      <c r="G40" s="21"/>
      <c r="H40" s="20"/>
      <c r="I40" s="20"/>
      <c r="K40" s="118"/>
      <c r="L40" s="118"/>
      <c r="M40" s="118"/>
      <c r="N40" s="118"/>
      <c r="O40" s="118"/>
      <c r="P40" s="118"/>
      <c r="Q40" s="118"/>
    </row>
    <row r="41" spans="1:17" s="2" customFormat="1" ht="14.1" customHeight="1" x14ac:dyDescent="0.3">
      <c r="C41" s="22"/>
      <c r="D41" s="19" t="s">
        <v>30</v>
      </c>
      <c r="E41" s="20"/>
      <c r="F41" s="20"/>
      <c r="G41" s="21"/>
      <c r="H41" s="20"/>
      <c r="I41" s="20"/>
      <c r="K41" s="118"/>
      <c r="L41" s="118"/>
      <c r="M41" s="118"/>
      <c r="N41" s="118"/>
      <c r="O41" s="118"/>
      <c r="P41" s="118"/>
      <c r="Q41" s="118"/>
    </row>
    <row r="42" spans="1:17" s="2" customFormat="1" ht="14.1" customHeight="1" x14ac:dyDescent="0.3">
      <c r="C42" s="22"/>
      <c r="D42" s="19" t="s">
        <v>31</v>
      </c>
      <c r="E42" s="20"/>
      <c r="F42" s="20"/>
      <c r="G42" s="21"/>
      <c r="H42" s="20"/>
      <c r="I42" s="20"/>
      <c r="K42" s="118"/>
      <c r="L42" s="118"/>
      <c r="M42" s="118"/>
      <c r="N42" s="118"/>
      <c r="O42" s="118"/>
      <c r="P42" s="118"/>
      <c r="Q42" s="118"/>
    </row>
    <row r="43" spans="1:17" s="2" customFormat="1" ht="14.1" customHeight="1" x14ac:dyDescent="0.3">
      <c r="C43" s="22"/>
      <c r="D43" s="19" t="s">
        <v>32</v>
      </c>
      <c r="E43" s="20"/>
      <c r="F43" s="20"/>
      <c r="G43" s="21"/>
      <c r="H43" s="20"/>
      <c r="I43" s="20"/>
      <c r="K43" s="118"/>
      <c r="L43" s="118"/>
      <c r="M43" s="118"/>
      <c r="N43" s="118"/>
      <c r="O43" s="118"/>
      <c r="P43" s="118"/>
      <c r="Q43" s="118"/>
    </row>
    <row r="44" spans="1:17" s="2" customFormat="1" ht="14.1" customHeight="1" x14ac:dyDescent="0.3">
      <c r="C44" s="22"/>
      <c r="D44" s="19" t="s">
        <v>33</v>
      </c>
      <c r="E44" s="20"/>
      <c r="F44" s="20"/>
      <c r="G44" s="21"/>
      <c r="H44" s="20"/>
      <c r="I44" s="20"/>
      <c r="K44" s="118"/>
      <c r="L44" s="118"/>
      <c r="M44" s="118"/>
      <c r="N44" s="118"/>
      <c r="O44" s="118"/>
      <c r="P44" s="118"/>
      <c r="Q44" s="118"/>
    </row>
    <row r="45" spans="1:17" s="2" customFormat="1" x14ac:dyDescent="0.3">
      <c r="A45" s="23"/>
      <c r="B45" s="23"/>
      <c r="C45" s="21"/>
      <c r="D45" s="135" t="s">
        <v>34</v>
      </c>
      <c r="E45" s="21"/>
      <c r="F45" s="21"/>
      <c r="G45" s="21"/>
      <c r="H45" s="21"/>
      <c r="I45" s="21"/>
      <c r="K45" s="118"/>
      <c r="L45" s="118"/>
      <c r="M45" s="118"/>
      <c r="N45" s="118"/>
      <c r="O45" s="118"/>
      <c r="P45" s="118"/>
      <c r="Q45" s="118"/>
    </row>
    <row r="46" spans="1:17" s="2" customFormat="1" ht="16.5" customHeight="1" x14ac:dyDescent="0.3">
      <c r="A46" s="23"/>
      <c r="B46" s="23"/>
      <c r="C46" s="23"/>
      <c r="D46" s="24"/>
      <c r="E46" s="23"/>
      <c r="F46" s="23"/>
      <c r="G46" s="23"/>
      <c r="H46" s="23"/>
      <c r="I46" s="23"/>
      <c r="K46" s="118"/>
      <c r="L46" s="118"/>
      <c r="M46" s="118"/>
      <c r="N46" s="118"/>
      <c r="O46" s="118"/>
      <c r="P46" s="118"/>
      <c r="Q46" s="118"/>
    </row>
    <row r="47" spans="1:17" s="66" customFormat="1" ht="12.75" customHeight="1" x14ac:dyDescent="0.3">
      <c r="C47" s="231" t="s">
        <v>204</v>
      </c>
      <c r="D47" s="231"/>
      <c r="E47" s="231"/>
      <c r="F47" s="231"/>
      <c r="G47" s="231"/>
      <c r="H47" s="231"/>
      <c r="I47" s="231"/>
      <c r="K47" s="118"/>
      <c r="L47" s="118"/>
      <c r="M47" s="118"/>
      <c r="N47" s="118"/>
      <c r="O47" s="118"/>
      <c r="P47" s="118"/>
      <c r="Q47" s="118"/>
    </row>
    <row r="48" spans="1:17" s="118" customFormat="1" ht="16.5" customHeight="1" x14ac:dyDescent="0.3"/>
    <row r="49" spans="1:11" s="118" customFormat="1" ht="60" customHeight="1" x14ac:dyDescent="0.3"/>
    <row r="50" spans="1:11" s="118" customFormat="1" ht="15" customHeight="1" x14ac:dyDescent="0.3">
      <c r="A50" s="221"/>
      <c r="B50" s="221"/>
      <c r="C50" s="221"/>
      <c r="D50" s="221" t="s">
        <v>135</v>
      </c>
      <c r="E50" s="221"/>
      <c r="F50" s="221"/>
      <c r="G50" s="221"/>
      <c r="H50" s="223" t="str">
        <f>IF(C9=D50,"Group 1", IF(C9=D51,"Group 2",IF(C9=D52,"Group 3",TRUE)))</f>
        <v>Group 2</v>
      </c>
      <c r="I50" s="221"/>
      <c r="J50" s="221"/>
      <c r="K50" s="221"/>
    </row>
    <row r="51" spans="1:11" s="118" customFormat="1" ht="15" customHeight="1" x14ac:dyDescent="0.3">
      <c r="A51" s="221"/>
      <c r="B51" s="221"/>
      <c r="C51" s="221"/>
      <c r="D51" s="221" t="s">
        <v>124</v>
      </c>
      <c r="E51" s="221"/>
      <c r="F51" s="221"/>
      <c r="G51" s="221"/>
      <c r="H51" s="221"/>
      <c r="I51" s="221"/>
      <c r="J51" s="221"/>
    </row>
    <row r="52" spans="1:11" s="118" customFormat="1" ht="15" customHeight="1" x14ac:dyDescent="0.3">
      <c r="A52" s="221"/>
      <c r="B52" s="221"/>
      <c r="C52" s="221"/>
      <c r="D52" s="221" t="s">
        <v>125</v>
      </c>
      <c r="E52" s="221"/>
      <c r="F52" s="221"/>
      <c r="G52" s="221"/>
      <c r="H52" s="221"/>
      <c r="I52" s="221"/>
      <c r="J52" s="221"/>
    </row>
    <row r="53" spans="1:11" s="118" customFormat="1" ht="15" customHeight="1" x14ac:dyDescent="0.3">
      <c r="A53" s="221"/>
      <c r="B53" s="221"/>
      <c r="C53" s="221"/>
      <c r="D53" s="221"/>
      <c r="E53" s="221"/>
      <c r="F53" s="221"/>
      <c r="G53" s="221"/>
      <c r="H53" s="221"/>
      <c r="I53" s="221"/>
      <c r="J53" s="221"/>
    </row>
    <row r="54" spans="1:11" s="118" customFormat="1" ht="15" customHeight="1" x14ac:dyDescent="0.3">
      <c r="A54" s="221"/>
      <c r="B54" s="221"/>
      <c r="C54" s="221"/>
      <c r="D54" s="221"/>
      <c r="E54" s="221"/>
      <c r="F54" s="221"/>
      <c r="G54" s="221"/>
      <c r="H54" s="221"/>
      <c r="I54" s="221"/>
      <c r="J54" s="221"/>
    </row>
    <row r="55" spans="1:11" s="118" customFormat="1" x14ac:dyDescent="0.3">
      <c r="A55" s="221"/>
      <c r="B55" s="221"/>
      <c r="C55" s="221">
        <v>10</v>
      </c>
      <c r="D55" s="224">
        <v>0.5</v>
      </c>
      <c r="E55" s="224"/>
      <c r="F55" s="224"/>
      <c r="G55" s="225" t="s">
        <v>192</v>
      </c>
      <c r="H55" s="221"/>
      <c r="I55" s="221"/>
      <c r="J55" s="221"/>
    </row>
    <row r="56" spans="1:11" s="118" customFormat="1" x14ac:dyDescent="0.3">
      <c r="A56" s="221"/>
      <c r="B56" s="221"/>
      <c r="C56" s="221">
        <v>11</v>
      </c>
      <c r="D56" s="224">
        <v>0.55000000000000004</v>
      </c>
      <c r="E56" s="224"/>
      <c r="F56" s="224"/>
      <c r="G56" s="225" t="s">
        <v>156</v>
      </c>
      <c r="H56" s="221"/>
      <c r="I56" s="221"/>
      <c r="J56" s="221"/>
    </row>
    <row r="57" spans="1:11" s="118" customFormat="1" x14ac:dyDescent="0.3">
      <c r="A57" s="221"/>
      <c r="B57" s="221"/>
      <c r="C57" s="221">
        <v>12</v>
      </c>
      <c r="D57" s="224">
        <v>0.6</v>
      </c>
      <c r="E57" s="224"/>
      <c r="F57" s="224"/>
      <c r="G57" s="225" t="s">
        <v>206</v>
      </c>
      <c r="H57" s="221"/>
      <c r="I57" s="221"/>
      <c r="J57" s="221"/>
    </row>
    <row r="58" spans="1:11" s="118" customFormat="1" x14ac:dyDescent="0.3">
      <c r="A58" s="221"/>
      <c r="B58" s="221"/>
      <c r="C58" s="221">
        <v>13</v>
      </c>
      <c r="D58" s="224">
        <v>0.65</v>
      </c>
      <c r="E58" s="224"/>
      <c r="F58" s="224"/>
      <c r="G58" s="225" t="s">
        <v>35</v>
      </c>
      <c r="H58" s="221"/>
      <c r="I58" s="221"/>
      <c r="J58" s="221"/>
    </row>
    <row r="59" spans="1:11" s="118" customFormat="1" x14ac:dyDescent="0.3">
      <c r="A59" s="221"/>
      <c r="B59" s="221"/>
      <c r="C59" s="221">
        <v>14</v>
      </c>
      <c r="D59" s="224">
        <v>0.7</v>
      </c>
      <c r="E59" s="224"/>
      <c r="F59" s="224"/>
      <c r="G59" s="225" t="s">
        <v>180</v>
      </c>
      <c r="H59" s="221"/>
      <c r="I59" s="221"/>
      <c r="J59" s="221"/>
    </row>
    <row r="60" spans="1:11" s="118" customFormat="1" x14ac:dyDescent="0.3">
      <c r="A60" s="221"/>
      <c r="B60" s="221"/>
      <c r="C60" s="221">
        <v>15</v>
      </c>
      <c r="D60" s="224">
        <v>0.75</v>
      </c>
      <c r="E60" s="224"/>
      <c r="F60" s="224"/>
      <c r="G60" s="225" t="s">
        <v>168</v>
      </c>
      <c r="H60" s="221"/>
      <c r="I60" s="221"/>
      <c r="J60" s="221"/>
    </row>
    <row r="61" spans="1:11" s="118" customFormat="1" x14ac:dyDescent="0.3">
      <c r="A61" s="221"/>
      <c r="B61" s="221"/>
      <c r="C61" s="221">
        <v>16</v>
      </c>
      <c r="D61" s="224">
        <v>0.8</v>
      </c>
      <c r="E61" s="224"/>
      <c r="F61" s="224"/>
      <c r="G61" s="221" t="s">
        <v>205</v>
      </c>
      <c r="H61" s="221"/>
      <c r="I61" s="221"/>
      <c r="J61" s="221"/>
    </row>
    <row r="62" spans="1:11" s="118" customFormat="1" x14ac:dyDescent="0.3">
      <c r="A62" s="221"/>
      <c r="B62" s="221"/>
      <c r="C62" s="221">
        <v>17</v>
      </c>
      <c r="D62" s="224">
        <v>0.85</v>
      </c>
      <c r="E62" s="224"/>
      <c r="F62" s="224"/>
      <c r="G62" s="221" t="s">
        <v>36</v>
      </c>
      <c r="H62" s="221"/>
      <c r="I62" s="221"/>
      <c r="J62" s="221"/>
    </row>
    <row r="63" spans="1:11" s="118" customFormat="1" x14ac:dyDescent="0.3">
      <c r="A63" s="221"/>
      <c r="B63" s="221"/>
      <c r="C63" s="221">
        <v>18</v>
      </c>
      <c r="D63" s="224">
        <v>0.9</v>
      </c>
      <c r="E63" s="224"/>
      <c r="F63" s="224"/>
      <c r="G63" s="221" t="s">
        <v>37</v>
      </c>
      <c r="H63" s="221"/>
      <c r="I63" s="221"/>
      <c r="J63" s="221"/>
    </row>
    <row r="64" spans="1:11" s="118" customFormat="1" x14ac:dyDescent="0.3">
      <c r="A64" s="221"/>
      <c r="B64" s="221"/>
      <c r="C64" s="221">
        <v>19</v>
      </c>
      <c r="D64" s="224">
        <v>0.95</v>
      </c>
      <c r="E64" s="224"/>
      <c r="F64" s="224"/>
      <c r="G64" s="225" t="s">
        <v>38</v>
      </c>
      <c r="H64" s="221"/>
      <c r="I64" s="221"/>
      <c r="J64" s="221"/>
    </row>
    <row r="65" spans="1:10" s="118" customFormat="1" x14ac:dyDescent="0.3">
      <c r="A65" s="221"/>
      <c r="B65" s="221"/>
      <c r="C65" s="221">
        <v>20</v>
      </c>
      <c r="D65" s="224">
        <v>1</v>
      </c>
      <c r="E65" s="224"/>
      <c r="F65" s="224"/>
      <c r="G65" s="225" t="s">
        <v>144</v>
      </c>
      <c r="H65" s="221"/>
      <c r="I65" s="221"/>
      <c r="J65" s="221"/>
    </row>
    <row r="66" spans="1:10" s="118" customFormat="1" x14ac:dyDescent="0.3">
      <c r="A66" s="221"/>
      <c r="B66" s="221"/>
      <c r="C66" s="221"/>
      <c r="D66" s="221"/>
      <c r="E66" s="221"/>
      <c r="F66" s="221"/>
      <c r="G66" s="221"/>
      <c r="H66" s="221"/>
      <c r="I66" s="221"/>
      <c r="J66" s="221"/>
    </row>
    <row r="67" spans="1:10" s="118" customFormat="1" x14ac:dyDescent="0.3">
      <c r="A67" s="221"/>
      <c r="B67" s="221"/>
      <c r="C67" s="221"/>
      <c r="D67" s="226" t="s">
        <v>39</v>
      </c>
      <c r="E67" s="221"/>
      <c r="F67" s="221"/>
      <c r="G67" s="221"/>
      <c r="H67" s="221"/>
      <c r="I67" s="221"/>
      <c r="J67" s="221"/>
    </row>
    <row r="68" spans="1:10" s="118" customFormat="1" x14ac:dyDescent="0.3">
      <c r="A68" s="221"/>
      <c r="B68" s="221"/>
      <c r="C68" s="227" t="s">
        <v>10</v>
      </c>
      <c r="D68" s="209">
        <v>170.1</v>
      </c>
      <c r="E68" s="221"/>
      <c r="F68" s="221"/>
      <c r="G68" s="228" t="s">
        <v>40</v>
      </c>
      <c r="H68" s="229" t="s">
        <v>41</v>
      </c>
      <c r="I68" s="229" t="s">
        <v>42</v>
      </c>
      <c r="J68" s="221"/>
    </row>
    <row r="69" spans="1:10" s="118" customFormat="1" x14ac:dyDescent="0.3">
      <c r="A69" s="221"/>
      <c r="B69" s="221"/>
      <c r="C69" s="227" t="s">
        <v>11</v>
      </c>
      <c r="D69" s="212">
        <f>2*D68</f>
        <v>340.2</v>
      </c>
      <c r="E69" s="221">
        <v>1310</v>
      </c>
      <c r="F69" s="221"/>
      <c r="G69" s="227" t="s">
        <v>181</v>
      </c>
      <c r="H69" s="213">
        <v>635.46</v>
      </c>
      <c r="I69" s="213">
        <v>467.35</v>
      </c>
      <c r="J69" s="221"/>
    </row>
    <row r="70" spans="1:10" s="118" customFormat="1" x14ac:dyDescent="0.3">
      <c r="A70" s="221"/>
      <c r="B70" s="221"/>
      <c r="C70" s="227" t="s">
        <v>12</v>
      </c>
      <c r="D70" s="212">
        <f>D68</f>
        <v>170.1</v>
      </c>
      <c r="E70" s="221">
        <v>1310</v>
      </c>
      <c r="F70" s="221"/>
      <c r="G70" s="227" t="s">
        <v>182</v>
      </c>
      <c r="H70" s="213">
        <v>1143.83</v>
      </c>
      <c r="I70" s="213">
        <v>841.2299999999999</v>
      </c>
      <c r="J70" s="221"/>
    </row>
    <row r="71" spans="1:10" s="118" customFormat="1" x14ac:dyDescent="0.3">
      <c r="A71" s="221"/>
      <c r="B71" s="221"/>
      <c r="C71" s="227" t="s">
        <v>13</v>
      </c>
      <c r="D71" s="212">
        <f>D68</f>
        <v>170.1</v>
      </c>
      <c r="E71" s="221">
        <v>1310</v>
      </c>
      <c r="F71" s="221"/>
      <c r="G71" s="227" t="s">
        <v>183</v>
      </c>
      <c r="H71" s="213">
        <v>1334.47</v>
      </c>
      <c r="I71" s="213">
        <v>929.91000000000008</v>
      </c>
      <c r="J71" s="221"/>
    </row>
    <row r="72" spans="1:10" s="118" customFormat="1" x14ac:dyDescent="0.3">
      <c r="A72" s="221"/>
      <c r="B72" s="221"/>
      <c r="C72" s="227" t="s">
        <v>14</v>
      </c>
      <c r="D72" s="212">
        <f>D68</f>
        <v>170.1</v>
      </c>
      <c r="E72" s="221">
        <v>1310</v>
      </c>
      <c r="F72" s="221"/>
      <c r="G72" s="227" t="s">
        <v>184</v>
      </c>
      <c r="H72" s="213">
        <v>1842.84</v>
      </c>
      <c r="I72" s="213">
        <v>1303.79</v>
      </c>
      <c r="J72" s="221"/>
    </row>
    <row r="73" spans="1:10" s="118" customFormat="1" x14ac:dyDescent="0.3">
      <c r="A73" s="221"/>
      <c r="B73" s="221"/>
      <c r="C73" s="227" t="s">
        <v>15</v>
      </c>
      <c r="D73" s="212">
        <f>3*D68</f>
        <v>510.29999999999995</v>
      </c>
      <c r="E73" s="221">
        <v>1310</v>
      </c>
      <c r="F73" s="221"/>
      <c r="G73" s="227" t="s">
        <v>185</v>
      </c>
      <c r="H73" s="215" t="s">
        <v>43</v>
      </c>
      <c r="I73" s="215" t="s">
        <v>43</v>
      </c>
      <c r="J73" s="221"/>
    </row>
    <row r="74" spans="1:10" s="118" customFormat="1" x14ac:dyDescent="0.3">
      <c r="A74" s="221"/>
      <c r="B74" s="221"/>
      <c r="C74" s="227" t="s">
        <v>16</v>
      </c>
      <c r="D74" s="212">
        <f>2*D68</f>
        <v>340.2</v>
      </c>
      <c r="E74" s="221">
        <v>1310</v>
      </c>
      <c r="F74" s="221"/>
      <c r="G74" s="227" t="s">
        <v>186</v>
      </c>
      <c r="H74" s="215" t="s">
        <v>43</v>
      </c>
      <c r="I74" s="215" t="s">
        <v>43</v>
      </c>
      <c r="J74" s="221"/>
    </row>
    <row r="75" spans="1:10" s="118" customFormat="1" x14ac:dyDescent="0.3">
      <c r="A75" s="221"/>
      <c r="B75" s="221"/>
      <c r="C75" s="221"/>
      <c r="D75" s="221"/>
      <c r="E75" s="221">
        <v>1310</v>
      </c>
      <c r="F75" s="221"/>
      <c r="G75" s="227" t="s">
        <v>187</v>
      </c>
      <c r="H75" s="215" t="s">
        <v>43</v>
      </c>
      <c r="I75" s="215" t="s">
        <v>43</v>
      </c>
      <c r="J75" s="221"/>
    </row>
    <row r="76" spans="1:10" s="118" customFormat="1" x14ac:dyDescent="0.3">
      <c r="A76" s="221"/>
      <c r="B76" s="221"/>
      <c r="C76" s="221"/>
      <c r="D76" s="221"/>
      <c r="E76" s="221">
        <v>1310</v>
      </c>
      <c r="F76" s="221"/>
      <c r="G76" s="227" t="s">
        <v>188</v>
      </c>
      <c r="H76" s="215" t="s">
        <v>43</v>
      </c>
      <c r="I76" s="215" t="s">
        <v>43</v>
      </c>
      <c r="J76" s="221"/>
    </row>
    <row r="77" spans="1:10" s="118" customFormat="1" x14ac:dyDescent="0.3">
      <c r="A77" s="221"/>
      <c r="B77" s="221"/>
      <c r="C77" s="221"/>
      <c r="D77" s="221"/>
      <c r="E77" s="221">
        <v>1310</v>
      </c>
      <c r="F77" s="221"/>
      <c r="G77" s="227" t="s">
        <v>189</v>
      </c>
      <c r="H77" s="215" t="s">
        <v>43</v>
      </c>
      <c r="I77" s="215" t="s">
        <v>43</v>
      </c>
      <c r="J77" s="221"/>
    </row>
    <row r="78" spans="1:10" s="118" customFormat="1" x14ac:dyDescent="0.3">
      <c r="A78" s="221"/>
      <c r="B78" s="221"/>
      <c r="C78" s="221"/>
      <c r="D78" s="221"/>
      <c r="E78" s="221">
        <v>1310</v>
      </c>
      <c r="F78" s="221"/>
      <c r="G78" s="227" t="s">
        <v>190</v>
      </c>
      <c r="H78" s="215" t="s">
        <v>43</v>
      </c>
      <c r="I78" s="215" t="s">
        <v>43</v>
      </c>
      <c r="J78" s="221"/>
    </row>
    <row r="79" spans="1:10" s="118" customFormat="1" x14ac:dyDescent="0.3">
      <c r="A79" s="221"/>
      <c r="B79" s="221"/>
      <c r="C79" s="221"/>
      <c r="D79" s="221"/>
      <c r="E79" s="221">
        <v>1310</v>
      </c>
      <c r="F79" s="221"/>
      <c r="G79" s="227" t="s">
        <v>191</v>
      </c>
      <c r="H79" s="215" t="s">
        <v>43</v>
      </c>
      <c r="I79" s="215" t="s">
        <v>43</v>
      </c>
      <c r="J79" s="221"/>
    </row>
    <row r="80" spans="1:10" s="118" customFormat="1" x14ac:dyDescent="0.3">
      <c r="A80" s="221"/>
      <c r="B80" s="221"/>
      <c r="C80" s="221"/>
      <c r="D80" s="221"/>
      <c r="E80" s="221">
        <v>1330</v>
      </c>
      <c r="F80" s="221"/>
      <c r="G80" s="227" t="s">
        <v>44</v>
      </c>
      <c r="H80" s="215" t="s">
        <v>43</v>
      </c>
      <c r="I80" s="215" t="s">
        <v>43</v>
      </c>
      <c r="J80" s="221"/>
    </row>
    <row r="81" spans="1:10" s="118" customFormat="1" x14ac:dyDescent="0.3">
      <c r="A81" s="221"/>
      <c r="B81" s="221"/>
      <c r="C81" s="221"/>
      <c r="D81" s="221"/>
      <c r="E81" s="221">
        <v>1330</v>
      </c>
      <c r="F81" s="221"/>
      <c r="G81" s="227" t="s">
        <v>45</v>
      </c>
      <c r="H81" s="215" t="s">
        <v>43</v>
      </c>
      <c r="I81" s="215" t="s">
        <v>43</v>
      </c>
      <c r="J81" s="221"/>
    </row>
    <row r="82" spans="1:10" s="118" customFormat="1" x14ac:dyDescent="0.3">
      <c r="A82" s="221"/>
      <c r="B82" s="221"/>
      <c r="C82" s="221"/>
      <c r="D82" s="221"/>
      <c r="E82" s="221">
        <v>1330</v>
      </c>
      <c r="F82" s="221"/>
      <c r="G82" s="227" t="s">
        <v>46</v>
      </c>
      <c r="H82" s="215" t="s">
        <v>43</v>
      </c>
      <c r="I82" s="215" t="s">
        <v>43</v>
      </c>
      <c r="J82" s="221"/>
    </row>
    <row r="83" spans="1:10" s="118" customFormat="1" x14ac:dyDescent="0.3">
      <c r="A83" s="221"/>
      <c r="B83" s="221"/>
      <c r="C83" s="221"/>
      <c r="D83" s="221"/>
      <c r="E83" s="221">
        <v>1330</v>
      </c>
      <c r="F83" s="221"/>
      <c r="G83" s="227" t="s">
        <v>47</v>
      </c>
      <c r="H83" s="215" t="s">
        <v>43</v>
      </c>
      <c r="I83" s="215" t="s">
        <v>43</v>
      </c>
      <c r="J83" s="221"/>
    </row>
    <row r="84" spans="1:10" s="118" customFormat="1" x14ac:dyDescent="0.3">
      <c r="A84" s="221"/>
      <c r="B84" s="221"/>
      <c r="C84" s="221"/>
      <c r="D84" s="221"/>
      <c r="E84" s="221">
        <v>1330</v>
      </c>
      <c r="F84" s="221"/>
      <c r="G84" s="227" t="s">
        <v>48</v>
      </c>
      <c r="H84" s="213">
        <v>449.85</v>
      </c>
      <c r="I84" s="213">
        <v>333.22</v>
      </c>
      <c r="J84" s="221"/>
    </row>
    <row r="85" spans="1:10" s="118" customFormat="1" x14ac:dyDescent="0.3">
      <c r="A85" s="221"/>
      <c r="B85" s="221"/>
      <c r="C85" s="221"/>
      <c r="D85" s="221"/>
      <c r="E85" s="221">
        <v>1330</v>
      </c>
      <c r="F85" s="221"/>
      <c r="G85" s="227" t="s">
        <v>49</v>
      </c>
      <c r="H85" s="213">
        <v>899.7</v>
      </c>
      <c r="I85" s="213">
        <v>666.44</v>
      </c>
      <c r="J85" s="221"/>
    </row>
    <row r="86" spans="1:10" s="118" customFormat="1" x14ac:dyDescent="0.3">
      <c r="A86" s="221"/>
      <c r="B86" s="221"/>
      <c r="C86" s="221"/>
      <c r="D86" s="221"/>
      <c r="E86" s="221">
        <v>1330</v>
      </c>
      <c r="F86" s="221"/>
      <c r="G86" s="227" t="s">
        <v>50</v>
      </c>
      <c r="H86" s="215" t="s">
        <v>43</v>
      </c>
      <c r="I86" s="215" t="s">
        <v>43</v>
      </c>
      <c r="J86" s="221"/>
    </row>
    <row r="87" spans="1:10" s="118" customFormat="1" x14ac:dyDescent="0.3">
      <c r="A87" s="221"/>
      <c r="B87" s="221"/>
      <c r="C87" s="221"/>
      <c r="D87" s="221"/>
      <c r="E87" s="221">
        <v>1330</v>
      </c>
      <c r="F87" s="221"/>
      <c r="G87" s="227" t="s">
        <v>51</v>
      </c>
      <c r="H87" s="215" t="s">
        <v>43</v>
      </c>
      <c r="I87" s="215" t="s">
        <v>43</v>
      </c>
      <c r="J87" s="221"/>
    </row>
    <row r="88" spans="1:10" s="118" customFormat="1" x14ac:dyDescent="0.3">
      <c r="A88" s="221"/>
      <c r="B88" s="221"/>
      <c r="C88" s="221"/>
      <c r="D88" s="221"/>
      <c r="E88" s="221">
        <v>1330</v>
      </c>
      <c r="F88" s="221"/>
      <c r="G88" s="227" t="s">
        <v>52</v>
      </c>
      <c r="H88" s="215" t="s">
        <v>43</v>
      </c>
      <c r="I88" s="215" t="s">
        <v>43</v>
      </c>
      <c r="J88" s="221"/>
    </row>
    <row r="89" spans="1:10" s="118" customFormat="1" x14ac:dyDescent="0.3">
      <c r="A89" s="221"/>
      <c r="B89" s="221"/>
      <c r="C89" s="221"/>
      <c r="D89" s="221"/>
      <c r="E89" s="221">
        <v>1330</v>
      </c>
      <c r="F89" s="221"/>
      <c r="G89" s="227" t="s">
        <v>53</v>
      </c>
      <c r="H89" s="213">
        <v>1349.55</v>
      </c>
      <c r="I89" s="213">
        <v>999.66</v>
      </c>
      <c r="J89" s="221"/>
    </row>
    <row r="90" spans="1:10" s="118" customFormat="1" x14ac:dyDescent="0.3">
      <c r="A90" s="221"/>
      <c r="B90" s="221"/>
      <c r="C90" s="221"/>
      <c r="D90" s="221"/>
      <c r="E90" s="221">
        <v>1330</v>
      </c>
      <c r="F90" s="221"/>
      <c r="G90" s="227" t="s">
        <v>54</v>
      </c>
      <c r="H90" s="215" t="s">
        <v>43</v>
      </c>
      <c r="I90" s="215" t="s">
        <v>43</v>
      </c>
      <c r="J90" s="221"/>
    </row>
    <row r="91" spans="1:10" s="118" customFormat="1" x14ac:dyDescent="0.3">
      <c r="A91" s="221"/>
      <c r="B91" s="221"/>
      <c r="C91" s="221"/>
      <c r="D91" s="221"/>
      <c r="E91" s="221">
        <v>1340</v>
      </c>
      <c r="F91" s="221"/>
      <c r="G91" s="227" t="s">
        <v>55</v>
      </c>
      <c r="H91" s="215" t="s">
        <v>43</v>
      </c>
      <c r="I91" s="215" t="s">
        <v>43</v>
      </c>
      <c r="J91" s="221"/>
    </row>
    <row r="92" spans="1:10" s="118" customFormat="1" x14ac:dyDescent="0.3">
      <c r="A92" s="221"/>
      <c r="B92" s="221"/>
      <c r="C92" s="221"/>
      <c r="D92" s="221"/>
      <c r="E92" s="221">
        <v>1340</v>
      </c>
      <c r="F92" s="221"/>
      <c r="G92" s="227" t="s">
        <v>56</v>
      </c>
      <c r="H92" s="215" t="s">
        <v>43</v>
      </c>
      <c r="I92" s="215" t="s">
        <v>43</v>
      </c>
      <c r="J92" s="221"/>
    </row>
    <row r="93" spans="1:10" s="118" customFormat="1" x14ac:dyDescent="0.3">
      <c r="A93" s="221"/>
      <c r="B93" s="221"/>
      <c r="C93" s="221"/>
      <c r="D93" s="221"/>
      <c r="E93" s="221">
        <v>1340</v>
      </c>
      <c r="F93" s="221"/>
      <c r="G93" s="227" t="s">
        <v>57</v>
      </c>
      <c r="H93" s="215" t="s">
        <v>43</v>
      </c>
      <c r="I93" s="215" t="s">
        <v>43</v>
      </c>
      <c r="J93" s="221"/>
    </row>
    <row r="94" spans="1:10" s="118" customFormat="1" x14ac:dyDescent="0.3">
      <c r="A94" s="221"/>
      <c r="B94" s="221"/>
      <c r="C94" s="221"/>
      <c r="D94" s="221"/>
      <c r="E94" s="221">
        <v>1340</v>
      </c>
      <c r="F94" s="221"/>
      <c r="G94" s="227" t="s">
        <v>58</v>
      </c>
      <c r="H94" s="215" t="s">
        <v>43</v>
      </c>
      <c r="I94" s="215" t="s">
        <v>43</v>
      </c>
      <c r="J94" s="221"/>
    </row>
    <row r="95" spans="1:10" s="118" customFormat="1" x14ac:dyDescent="0.3">
      <c r="A95" s="221"/>
      <c r="B95" s="221"/>
      <c r="C95" s="221"/>
      <c r="D95" s="221"/>
      <c r="E95" s="221">
        <v>1340</v>
      </c>
      <c r="F95" s="221"/>
      <c r="G95" s="227" t="s">
        <v>59</v>
      </c>
      <c r="H95" s="213">
        <v>144.96</v>
      </c>
      <c r="I95" s="213">
        <v>333.22</v>
      </c>
      <c r="J95" s="221"/>
    </row>
    <row r="96" spans="1:10" s="118" customFormat="1" x14ac:dyDescent="0.3">
      <c r="A96" s="221"/>
      <c r="B96" s="221"/>
      <c r="C96" s="221"/>
      <c r="D96" s="221"/>
      <c r="E96" s="221">
        <v>1340</v>
      </c>
      <c r="F96" s="221"/>
      <c r="G96" s="227" t="s">
        <v>60</v>
      </c>
      <c r="H96" s="213">
        <v>289.92</v>
      </c>
      <c r="I96" s="213">
        <v>666.44</v>
      </c>
      <c r="J96" s="221"/>
    </row>
    <row r="97" spans="1:10" s="118" customFormat="1" x14ac:dyDescent="0.3">
      <c r="A97" s="221"/>
      <c r="B97" s="221"/>
      <c r="C97" s="221"/>
      <c r="D97" s="221"/>
      <c r="E97" s="221">
        <v>1340</v>
      </c>
      <c r="F97" s="221"/>
      <c r="G97" s="227" t="s">
        <v>61</v>
      </c>
      <c r="H97" s="215" t="s">
        <v>43</v>
      </c>
      <c r="I97" s="215" t="s">
        <v>43</v>
      </c>
      <c r="J97" s="221"/>
    </row>
    <row r="98" spans="1:10" s="118" customFormat="1" x14ac:dyDescent="0.3">
      <c r="A98" s="221"/>
      <c r="B98" s="221"/>
      <c r="C98" s="221"/>
      <c r="D98" s="221"/>
      <c r="E98" s="221">
        <v>1340</v>
      </c>
      <c r="F98" s="221"/>
      <c r="G98" s="227" t="s">
        <v>62</v>
      </c>
      <c r="H98" s="215" t="s">
        <v>43</v>
      </c>
      <c r="I98" s="215" t="s">
        <v>43</v>
      </c>
      <c r="J98" s="221"/>
    </row>
    <row r="99" spans="1:10" s="118" customFormat="1" x14ac:dyDescent="0.3">
      <c r="A99" s="221"/>
      <c r="B99" s="221"/>
      <c r="C99" s="221"/>
      <c r="D99" s="221"/>
      <c r="E99" s="221">
        <v>1340</v>
      </c>
      <c r="F99" s="221"/>
      <c r="G99" s="227" t="s">
        <v>63</v>
      </c>
      <c r="H99" s="215" t="s">
        <v>43</v>
      </c>
      <c r="I99" s="215" t="s">
        <v>43</v>
      </c>
      <c r="J99" s="221"/>
    </row>
    <row r="100" spans="1:10" s="118" customFormat="1" x14ac:dyDescent="0.3">
      <c r="A100" s="221"/>
      <c r="B100" s="221"/>
      <c r="C100" s="221"/>
      <c r="D100" s="221"/>
      <c r="E100" s="221">
        <v>1340</v>
      </c>
      <c r="F100" s="221"/>
      <c r="G100" s="227" t="s">
        <v>64</v>
      </c>
      <c r="H100" s="213">
        <v>434.88</v>
      </c>
      <c r="I100" s="213">
        <v>999.66</v>
      </c>
      <c r="J100" s="221"/>
    </row>
    <row r="101" spans="1:10" s="118" customFormat="1" x14ac:dyDescent="0.3">
      <c r="A101" s="221"/>
      <c r="B101" s="221"/>
      <c r="C101" s="221"/>
      <c r="D101" s="221"/>
      <c r="E101" s="221">
        <v>1340</v>
      </c>
      <c r="F101" s="221"/>
      <c r="G101" s="227" t="s">
        <v>65</v>
      </c>
      <c r="H101" s="215" t="s">
        <v>43</v>
      </c>
      <c r="I101" s="215" t="s">
        <v>43</v>
      </c>
      <c r="J101" s="221"/>
    </row>
    <row r="102" spans="1:10" s="118" customFormat="1" x14ac:dyDescent="0.3">
      <c r="A102" s="221"/>
      <c r="B102" s="221"/>
      <c r="C102" s="221"/>
      <c r="D102" s="221"/>
      <c r="E102" s="221">
        <v>1300</v>
      </c>
      <c r="F102" s="221"/>
      <c r="G102" s="227" t="s">
        <v>193</v>
      </c>
      <c r="H102" s="216">
        <v>264.76</v>
      </c>
      <c r="I102" s="213">
        <v>596.74</v>
      </c>
      <c r="J102" s="221"/>
    </row>
    <row r="103" spans="1:10" s="118" customFormat="1" x14ac:dyDescent="0.3">
      <c r="A103" s="221"/>
      <c r="B103" s="221"/>
      <c r="C103" s="221"/>
      <c r="D103" s="221"/>
      <c r="E103" s="221">
        <v>1300</v>
      </c>
      <c r="F103" s="221"/>
      <c r="G103" s="227" t="s">
        <v>194</v>
      </c>
      <c r="H103" s="216">
        <v>476.57</v>
      </c>
      <c r="I103" s="213">
        <v>1074.1300000000001</v>
      </c>
      <c r="J103" s="221"/>
    </row>
    <row r="104" spans="1:10" s="118" customFormat="1" x14ac:dyDescent="0.3">
      <c r="A104" s="221"/>
      <c r="B104" s="221"/>
      <c r="C104" s="221"/>
      <c r="D104" s="221"/>
      <c r="E104" s="221">
        <v>1300</v>
      </c>
      <c r="F104" s="221"/>
      <c r="G104" s="227" t="s">
        <v>195</v>
      </c>
      <c r="H104" s="216">
        <v>556</v>
      </c>
      <c r="I104" s="213">
        <v>1201.6300000000001</v>
      </c>
      <c r="J104" s="221"/>
    </row>
    <row r="105" spans="1:10" s="118" customFormat="1" x14ac:dyDescent="0.3">
      <c r="A105" s="221"/>
      <c r="B105" s="221"/>
      <c r="C105" s="221"/>
      <c r="D105" s="221"/>
      <c r="E105" s="221">
        <v>1300</v>
      </c>
      <c r="F105" s="221"/>
      <c r="G105" s="227" t="s">
        <v>196</v>
      </c>
      <c r="H105" s="216">
        <v>767.81</v>
      </c>
      <c r="I105" s="213">
        <v>1679.02</v>
      </c>
      <c r="J105" s="221"/>
    </row>
    <row r="106" spans="1:10" s="118" customFormat="1" x14ac:dyDescent="0.3">
      <c r="A106" s="221"/>
      <c r="B106" s="221"/>
      <c r="C106" s="221"/>
      <c r="D106" s="221"/>
      <c r="E106" s="221">
        <v>1300</v>
      </c>
      <c r="F106" s="221"/>
      <c r="G106" s="227" t="s">
        <v>197</v>
      </c>
      <c r="H106" s="215" t="s">
        <v>43</v>
      </c>
      <c r="I106" s="215" t="s">
        <v>43</v>
      </c>
      <c r="J106" s="221"/>
    </row>
    <row r="107" spans="1:10" s="118" customFormat="1" x14ac:dyDescent="0.3">
      <c r="A107" s="221"/>
      <c r="B107" s="221"/>
      <c r="C107" s="221"/>
      <c r="D107" s="221"/>
      <c r="E107" s="221">
        <v>1300</v>
      </c>
      <c r="F107" s="221"/>
      <c r="G107" s="227" t="s">
        <v>198</v>
      </c>
      <c r="H107" s="215" t="s">
        <v>43</v>
      </c>
      <c r="I107" s="215" t="s">
        <v>43</v>
      </c>
      <c r="J107" s="221"/>
    </row>
    <row r="108" spans="1:10" s="118" customFormat="1" x14ac:dyDescent="0.3">
      <c r="A108" s="221"/>
      <c r="B108" s="221"/>
      <c r="C108" s="221"/>
      <c r="D108" s="221"/>
      <c r="E108" s="221">
        <v>1300</v>
      </c>
      <c r="F108" s="221"/>
      <c r="G108" s="227" t="s">
        <v>199</v>
      </c>
      <c r="H108" s="216">
        <v>661.66</v>
      </c>
      <c r="I108" s="216">
        <v>810.61</v>
      </c>
      <c r="J108" s="221"/>
    </row>
    <row r="109" spans="1:10" s="118" customFormat="1" x14ac:dyDescent="0.3">
      <c r="A109" s="221"/>
      <c r="B109" s="221"/>
      <c r="C109" s="221"/>
      <c r="D109" s="221"/>
      <c r="E109" s="221">
        <v>1300</v>
      </c>
      <c r="F109" s="221"/>
      <c r="G109" s="227" t="s">
        <v>200</v>
      </c>
      <c r="H109" s="216">
        <v>741.09</v>
      </c>
      <c r="I109" s="217">
        <v>938.11</v>
      </c>
      <c r="J109" s="221"/>
    </row>
    <row r="110" spans="1:10" s="118" customFormat="1" x14ac:dyDescent="0.3">
      <c r="A110" s="221"/>
      <c r="B110" s="221"/>
      <c r="C110" s="221"/>
      <c r="D110" s="221"/>
      <c r="E110" s="221">
        <v>1300</v>
      </c>
      <c r="F110" s="221"/>
      <c r="G110" s="227" t="s">
        <v>201</v>
      </c>
      <c r="H110" s="216">
        <v>952.9</v>
      </c>
      <c r="I110" s="218">
        <v>1415.5</v>
      </c>
      <c r="J110" s="221"/>
    </row>
    <row r="111" spans="1:10" s="118" customFormat="1" x14ac:dyDescent="0.3">
      <c r="A111" s="221"/>
      <c r="B111" s="221"/>
      <c r="C111" s="221"/>
      <c r="D111" s="221"/>
      <c r="E111" s="221">
        <v>1300</v>
      </c>
      <c r="F111" s="221"/>
      <c r="G111" s="227" t="s">
        <v>202</v>
      </c>
      <c r="H111" s="215" t="s">
        <v>43</v>
      </c>
      <c r="I111" s="215" t="s">
        <v>43</v>
      </c>
      <c r="J111" s="221"/>
    </row>
    <row r="112" spans="1:10" s="118" customFormat="1" x14ac:dyDescent="0.3">
      <c r="A112" s="221"/>
      <c r="B112" s="221"/>
      <c r="C112" s="221"/>
      <c r="D112" s="221"/>
      <c r="E112" s="221">
        <v>1300</v>
      </c>
      <c r="F112" s="221"/>
      <c r="G112" s="227" t="s">
        <v>203</v>
      </c>
      <c r="H112" s="216">
        <v>1111.51</v>
      </c>
      <c r="I112" s="218">
        <v>1143.83</v>
      </c>
      <c r="J112" s="221"/>
    </row>
    <row r="113" spans="1:10" s="118" customFormat="1" x14ac:dyDescent="0.3">
      <c r="A113" s="221"/>
      <c r="B113" s="221"/>
      <c r="C113" s="221"/>
      <c r="D113" s="221"/>
      <c r="E113" s="221">
        <v>4805</v>
      </c>
      <c r="F113" s="221"/>
      <c r="G113" s="227" t="s">
        <v>207</v>
      </c>
      <c r="H113" s="213">
        <v>883.96</v>
      </c>
      <c r="I113" s="213">
        <v>613.13000000000011</v>
      </c>
      <c r="J113" s="221"/>
    </row>
    <row r="114" spans="1:10" s="118" customFormat="1" x14ac:dyDescent="0.3">
      <c r="A114" s="221"/>
      <c r="B114" s="221"/>
      <c r="C114" s="221"/>
      <c r="D114" s="221"/>
      <c r="E114" s="221">
        <v>4805</v>
      </c>
      <c r="F114" s="221"/>
      <c r="G114" s="227" t="s">
        <v>208</v>
      </c>
      <c r="H114" s="213">
        <v>1591.13</v>
      </c>
      <c r="I114" s="213">
        <v>1103.6300000000001</v>
      </c>
      <c r="J114" s="221"/>
    </row>
    <row r="115" spans="1:10" s="118" customFormat="1" x14ac:dyDescent="0.3">
      <c r="A115" s="221"/>
      <c r="B115" s="221"/>
      <c r="C115" s="221"/>
      <c r="D115" s="221"/>
      <c r="E115" s="221">
        <v>4805</v>
      </c>
      <c r="F115" s="221"/>
      <c r="G115" s="227" t="s">
        <v>209</v>
      </c>
      <c r="H115" s="213">
        <v>1856.32</v>
      </c>
      <c r="I115" s="213">
        <v>1236.05</v>
      </c>
      <c r="J115" s="221"/>
    </row>
    <row r="116" spans="1:10" s="118" customFormat="1" x14ac:dyDescent="0.3">
      <c r="A116" s="221"/>
      <c r="B116" s="221"/>
      <c r="C116" s="221"/>
      <c r="D116" s="221"/>
      <c r="E116" s="221">
        <v>4805</v>
      </c>
      <c r="F116" s="221"/>
      <c r="G116" s="227" t="s">
        <v>210</v>
      </c>
      <c r="H116" s="213">
        <v>2563.4899999999998</v>
      </c>
      <c r="I116" s="213">
        <v>1726.5499999999997</v>
      </c>
      <c r="J116" s="221"/>
    </row>
    <row r="117" spans="1:10" s="118" customFormat="1" x14ac:dyDescent="0.3">
      <c r="A117" s="221"/>
      <c r="B117" s="221"/>
      <c r="C117" s="221"/>
      <c r="D117" s="221"/>
      <c r="E117" s="221">
        <v>4805</v>
      </c>
      <c r="F117" s="221"/>
      <c r="G117" s="227" t="s">
        <v>211</v>
      </c>
      <c r="H117" s="215" t="s">
        <v>43</v>
      </c>
      <c r="I117" s="215" t="s">
        <v>43</v>
      </c>
      <c r="J117" s="221"/>
    </row>
    <row r="118" spans="1:10" s="118" customFormat="1" x14ac:dyDescent="0.3">
      <c r="A118" s="221"/>
      <c r="B118" s="221"/>
      <c r="C118" s="221"/>
      <c r="D118" s="221"/>
      <c r="E118" s="221">
        <v>4805</v>
      </c>
      <c r="F118" s="221"/>
      <c r="G118" s="227" t="s">
        <v>212</v>
      </c>
      <c r="H118" s="215" t="s">
        <v>43</v>
      </c>
      <c r="I118" s="215" t="s">
        <v>43</v>
      </c>
      <c r="J118" s="221"/>
    </row>
    <row r="119" spans="1:10" s="118" customFormat="1" x14ac:dyDescent="0.3">
      <c r="A119" s="221"/>
      <c r="B119" s="221"/>
      <c r="C119" s="221"/>
      <c r="D119" s="221"/>
      <c r="E119" s="221">
        <v>4805</v>
      </c>
      <c r="F119" s="221"/>
      <c r="G119" s="227" t="s">
        <v>213</v>
      </c>
      <c r="H119" s="213">
        <v>956.38</v>
      </c>
      <c r="I119" s="213">
        <v>823.72000000000014</v>
      </c>
      <c r="J119" s="221"/>
    </row>
    <row r="120" spans="1:10" s="118" customFormat="1" x14ac:dyDescent="0.3">
      <c r="A120" s="221"/>
      <c r="B120" s="221"/>
      <c r="C120" s="221"/>
      <c r="D120" s="221"/>
      <c r="E120" s="221">
        <v>4805</v>
      </c>
      <c r="F120" s="221"/>
      <c r="G120" s="227" t="s">
        <v>214</v>
      </c>
      <c r="H120" s="213">
        <v>1221.57</v>
      </c>
      <c r="I120" s="213">
        <v>956.1400000000001</v>
      </c>
      <c r="J120" s="221"/>
    </row>
    <row r="121" spans="1:10" s="118" customFormat="1" x14ac:dyDescent="0.3">
      <c r="A121" s="221"/>
      <c r="B121" s="221"/>
      <c r="C121" s="221"/>
      <c r="D121" s="221"/>
      <c r="E121" s="221">
        <v>4805</v>
      </c>
      <c r="F121" s="221"/>
      <c r="G121" s="227" t="s">
        <v>215</v>
      </c>
      <c r="H121" s="213">
        <v>1928.74</v>
      </c>
      <c r="I121" s="213">
        <v>1446.6400000000003</v>
      </c>
      <c r="J121" s="221"/>
    </row>
    <row r="122" spans="1:10" s="118" customFormat="1" x14ac:dyDescent="0.3">
      <c r="A122" s="221"/>
      <c r="B122" s="221"/>
      <c r="C122" s="221"/>
      <c r="D122" s="221"/>
      <c r="E122" s="221">
        <v>4805</v>
      </c>
      <c r="F122" s="221"/>
      <c r="G122" s="227" t="s">
        <v>216</v>
      </c>
      <c r="H122" s="215" t="s">
        <v>43</v>
      </c>
      <c r="I122" s="215" t="s">
        <v>43</v>
      </c>
      <c r="J122" s="221"/>
    </row>
    <row r="123" spans="1:10" s="118" customFormat="1" x14ac:dyDescent="0.3">
      <c r="A123" s="221"/>
      <c r="B123" s="221"/>
      <c r="C123" s="221"/>
      <c r="D123" s="221"/>
      <c r="E123" s="221">
        <v>4805</v>
      </c>
      <c r="F123" s="221"/>
      <c r="G123" s="227" t="s">
        <v>217</v>
      </c>
      <c r="H123" s="213">
        <v>1205.5899999999999</v>
      </c>
      <c r="I123" s="213">
        <v>1156.94</v>
      </c>
      <c r="J123" s="221"/>
    </row>
    <row r="124" spans="1:10" s="118" customFormat="1" x14ac:dyDescent="0.3">
      <c r="A124" s="221"/>
      <c r="B124" s="221"/>
      <c r="C124" s="221"/>
      <c r="D124" s="221"/>
      <c r="E124" s="221">
        <v>1350</v>
      </c>
      <c r="F124" s="221"/>
      <c r="G124" s="227" t="s">
        <v>169</v>
      </c>
      <c r="H124" s="215" t="s">
        <v>43</v>
      </c>
      <c r="I124" s="215" t="s">
        <v>43</v>
      </c>
      <c r="J124" s="221"/>
    </row>
    <row r="125" spans="1:10" s="118" customFormat="1" x14ac:dyDescent="0.3">
      <c r="A125" s="221"/>
      <c r="B125" s="221"/>
      <c r="C125" s="221"/>
      <c r="D125" s="221"/>
      <c r="E125" s="221">
        <v>1350</v>
      </c>
      <c r="F125" s="221"/>
      <c r="G125" s="227" t="s">
        <v>170</v>
      </c>
      <c r="H125" s="215" t="s">
        <v>43</v>
      </c>
      <c r="I125" s="215" t="s">
        <v>43</v>
      </c>
      <c r="J125" s="221"/>
    </row>
    <row r="126" spans="1:10" s="118" customFormat="1" x14ac:dyDescent="0.3">
      <c r="A126" s="221"/>
      <c r="B126" s="221"/>
      <c r="C126" s="221"/>
      <c r="D126" s="221"/>
      <c r="E126" s="221">
        <v>1350</v>
      </c>
      <c r="F126" s="221"/>
      <c r="G126" s="227" t="s">
        <v>171</v>
      </c>
      <c r="H126" s="215" t="s">
        <v>43</v>
      </c>
      <c r="I126" s="215" t="s">
        <v>43</v>
      </c>
      <c r="J126" s="221"/>
    </row>
    <row r="127" spans="1:10" s="118" customFormat="1" x14ac:dyDescent="0.3">
      <c r="A127" s="221"/>
      <c r="B127" s="221"/>
      <c r="C127" s="221"/>
      <c r="D127" s="221"/>
      <c r="E127" s="221">
        <v>1350</v>
      </c>
      <c r="F127" s="221"/>
      <c r="G127" s="227" t="s">
        <v>172</v>
      </c>
      <c r="H127" s="215" t="s">
        <v>43</v>
      </c>
      <c r="I127" s="215" t="s">
        <v>43</v>
      </c>
      <c r="J127" s="221"/>
    </row>
    <row r="128" spans="1:10" s="118" customFormat="1" x14ac:dyDescent="0.3">
      <c r="A128" s="221"/>
      <c r="B128" s="221"/>
      <c r="C128" s="221"/>
      <c r="D128" s="221"/>
      <c r="E128" s="221">
        <v>1350</v>
      </c>
      <c r="F128" s="221"/>
      <c r="G128" s="227" t="s">
        <v>173</v>
      </c>
      <c r="H128" s="213">
        <v>544.02</v>
      </c>
      <c r="I128" s="213">
        <v>333.21999999999997</v>
      </c>
      <c r="J128" s="221"/>
    </row>
    <row r="129" spans="1:10" s="118" customFormat="1" x14ac:dyDescent="0.3">
      <c r="A129" s="221"/>
      <c r="B129" s="221"/>
      <c r="C129" s="221"/>
      <c r="D129" s="221"/>
      <c r="E129" s="221">
        <v>1350</v>
      </c>
      <c r="F129" s="221"/>
      <c r="G129" s="227" t="s">
        <v>174</v>
      </c>
      <c r="H129" s="213">
        <v>1088.04</v>
      </c>
      <c r="I129" s="213">
        <v>666.43999999999994</v>
      </c>
      <c r="J129" s="221"/>
    </row>
    <row r="130" spans="1:10" s="118" customFormat="1" x14ac:dyDescent="0.3">
      <c r="A130" s="221"/>
      <c r="B130" s="221"/>
      <c r="C130" s="221"/>
      <c r="D130" s="221"/>
      <c r="E130" s="221">
        <v>1350</v>
      </c>
      <c r="F130" s="221"/>
      <c r="G130" s="227" t="s">
        <v>175</v>
      </c>
      <c r="H130" s="215" t="s">
        <v>43</v>
      </c>
      <c r="I130" s="215" t="s">
        <v>43</v>
      </c>
      <c r="J130" s="221"/>
    </row>
    <row r="131" spans="1:10" s="118" customFormat="1" x14ac:dyDescent="0.3">
      <c r="A131" s="221"/>
      <c r="B131" s="221"/>
      <c r="C131" s="221"/>
      <c r="D131" s="221"/>
      <c r="E131" s="221">
        <v>1350</v>
      </c>
      <c r="F131" s="221"/>
      <c r="G131" s="227" t="s">
        <v>176</v>
      </c>
      <c r="H131" s="215" t="s">
        <v>43</v>
      </c>
      <c r="I131" s="215" t="s">
        <v>43</v>
      </c>
      <c r="J131" s="221"/>
    </row>
    <row r="132" spans="1:10" s="118" customFormat="1" x14ac:dyDescent="0.3">
      <c r="A132" s="221"/>
      <c r="B132" s="221"/>
      <c r="C132" s="221"/>
      <c r="D132" s="221"/>
      <c r="E132" s="221">
        <v>1350</v>
      </c>
      <c r="F132" s="221"/>
      <c r="G132" s="227" t="s">
        <v>177</v>
      </c>
      <c r="H132" s="215" t="s">
        <v>43</v>
      </c>
      <c r="I132" s="215" t="s">
        <v>43</v>
      </c>
      <c r="J132" s="221"/>
    </row>
    <row r="133" spans="1:10" s="118" customFormat="1" x14ac:dyDescent="0.3">
      <c r="A133" s="221"/>
      <c r="B133" s="221"/>
      <c r="C133" s="221"/>
      <c r="D133" s="221"/>
      <c r="E133" s="221">
        <v>1350</v>
      </c>
      <c r="F133" s="221"/>
      <c r="G133" s="227" t="s">
        <v>178</v>
      </c>
      <c r="H133" s="213">
        <v>1632.06</v>
      </c>
      <c r="I133" s="213">
        <v>999.66</v>
      </c>
      <c r="J133" s="221"/>
    </row>
    <row r="134" spans="1:10" s="118" customFormat="1" x14ac:dyDescent="0.3">
      <c r="A134" s="221"/>
      <c r="B134" s="221"/>
      <c r="C134" s="221"/>
      <c r="D134" s="221"/>
      <c r="E134" s="221">
        <v>1350</v>
      </c>
      <c r="F134" s="221"/>
      <c r="G134" s="227" t="s">
        <v>179</v>
      </c>
      <c r="H134" s="215" t="s">
        <v>43</v>
      </c>
      <c r="I134" s="215" t="s">
        <v>43</v>
      </c>
      <c r="J134" s="221"/>
    </row>
    <row r="135" spans="1:10" s="118" customFormat="1" x14ac:dyDescent="0.3">
      <c r="A135" s="221"/>
      <c r="B135" s="221"/>
      <c r="C135" s="221"/>
      <c r="D135" s="221"/>
      <c r="E135" s="221">
        <v>2100</v>
      </c>
      <c r="F135" s="221"/>
      <c r="G135" s="227" t="s">
        <v>157</v>
      </c>
      <c r="H135" s="216">
        <v>703.62</v>
      </c>
      <c r="I135" s="213">
        <v>513.71</v>
      </c>
      <c r="J135" s="221"/>
    </row>
    <row r="136" spans="1:10" s="118" customFormat="1" x14ac:dyDescent="0.3">
      <c r="A136" s="221"/>
      <c r="B136" s="221"/>
      <c r="C136" s="221"/>
      <c r="D136" s="221"/>
      <c r="E136" s="221">
        <v>2100</v>
      </c>
      <c r="F136" s="221"/>
      <c r="G136" s="227" t="s">
        <v>158</v>
      </c>
      <c r="H136" s="216">
        <v>1266.52</v>
      </c>
      <c r="I136" s="213">
        <v>924.68000000000006</v>
      </c>
      <c r="J136" s="221"/>
    </row>
    <row r="137" spans="1:10" s="118" customFormat="1" x14ac:dyDescent="0.3">
      <c r="A137" s="221"/>
      <c r="B137" s="221"/>
      <c r="C137" s="221"/>
      <c r="D137" s="221"/>
      <c r="E137" s="221">
        <v>2100</v>
      </c>
      <c r="F137" s="221"/>
      <c r="G137" s="227" t="s">
        <v>159</v>
      </c>
      <c r="H137" s="216">
        <v>1477.61</v>
      </c>
      <c r="I137" s="213">
        <v>1027.27</v>
      </c>
      <c r="J137" s="221"/>
    </row>
    <row r="138" spans="1:10" s="118" customFormat="1" x14ac:dyDescent="0.3">
      <c r="A138" s="221"/>
      <c r="B138" s="221"/>
      <c r="C138" s="221"/>
      <c r="D138" s="221"/>
      <c r="E138" s="221">
        <v>2100</v>
      </c>
      <c r="F138" s="221"/>
      <c r="G138" s="227" t="s">
        <v>160</v>
      </c>
      <c r="H138" s="216">
        <v>2040.51</v>
      </c>
      <c r="I138" s="213">
        <v>1438.24</v>
      </c>
      <c r="J138" s="221"/>
    </row>
    <row r="139" spans="1:10" s="118" customFormat="1" x14ac:dyDescent="0.3">
      <c r="A139" s="221"/>
      <c r="B139" s="221"/>
      <c r="C139" s="221"/>
      <c r="D139" s="221"/>
      <c r="E139" s="221">
        <v>2100</v>
      </c>
      <c r="F139" s="221"/>
      <c r="G139" s="227" t="s">
        <v>161</v>
      </c>
      <c r="H139" s="216">
        <v>213.52</v>
      </c>
      <c r="I139" s="213">
        <v>333.22</v>
      </c>
      <c r="J139" s="221"/>
    </row>
    <row r="140" spans="1:10" s="118" customFormat="1" x14ac:dyDescent="0.3">
      <c r="A140" s="221"/>
      <c r="B140" s="221"/>
      <c r="C140" s="221"/>
      <c r="D140" s="221"/>
      <c r="E140" s="221">
        <v>2100</v>
      </c>
      <c r="F140" s="221"/>
      <c r="G140" s="227" t="s">
        <v>162</v>
      </c>
      <c r="H140" s="216">
        <v>427.04</v>
      </c>
      <c r="I140" s="213">
        <v>666.44</v>
      </c>
      <c r="J140" s="221"/>
    </row>
    <row r="141" spans="1:10" s="118" customFormat="1" x14ac:dyDescent="0.3">
      <c r="A141" s="221"/>
      <c r="B141" s="221"/>
      <c r="C141" s="221"/>
      <c r="D141" s="221"/>
      <c r="E141" s="221">
        <v>2100</v>
      </c>
      <c r="F141" s="221"/>
      <c r="G141" s="227" t="s">
        <v>163</v>
      </c>
      <c r="H141" s="216">
        <v>776.42</v>
      </c>
      <c r="I141" s="213">
        <v>744.19</v>
      </c>
      <c r="J141" s="221"/>
    </row>
    <row r="142" spans="1:10" s="118" customFormat="1" x14ac:dyDescent="0.3">
      <c r="A142" s="221"/>
      <c r="B142" s="221"/>
      <c r="C142" s="221"/>
      <c r="D142" s="221"/>
      <c r="E142" s="221">
        <v>2100</v>
      </c>
      <c r="F142" s="221"/>
      <c r="G142" s="227" t="s">
        <v>164</v>
      </c>
      <c r="H142" s="216">
        <v>987.51</v>
      </c>
      <c r="I142" s="213">
        <v>846.7800000000002</v>
      </c>
      <c r="J142" s="221"/>
    </row>
    <row r="143" spans="1:10" s="118" customFormat="1" x14ac:dyDescent="0.3">
      <c r="A143" s="221"/>
      <c r="B143" s="221"/>
      <c r="C143" s="221"/>
      <c r="D143" s="221"/>
      <c r="E143" s="221">
        <v>2100</v>
      </c>
      <c r="F143" s="221"/>
      <c r="G143" s="227" t="s">
        <v>165</v>
      </c>
      <c r="H143" s="216">
        <v>1550.41</v>
      </c>
      <c r="I143" s="213">
        <v>1257.7500000000002</v>
      </c>
      <c r="J143" s="221"/>
    </row>
    <row r="144" spans="1:10" s="118" customFormat="1" x14ac:dyDescent="0.3">
      <c r="A144" s="221"/>
      <c r="B144" s="221"/>
      <c r="C144" s="221"/>
      <c r="D144" s="221"/>
      <c r="E144" s="221">
        <v>2100</v>
      </c>
      <c r="F144" s="221"/>
      <c r="G144" s="227" t="s">
        <v>166</v>
      </c>
      <c r="H144" s="216">
        <v>640.55999999999995</v>
      </c>
      <c r="I144" s="213">
        <v>999.66</v>
      </c>
      <c r="J144" s="221"/>
    </row>
    <row r="145" spans="1:10" s="118" customFormat="1" x14ac:dyDescent="0.3">
      <c r="A145" s="221"/>
      <c r="B145" s="221"/>
      <c r="C145" s="221"/>
      <c r="D145" s="221"/>
      <c r="E145" s="221">
        <v>2100</v>
      </c>
      <c r="F145" s="221"/>
      <c r="G145" s="227" t="s">
        <v>167</v>
      </c>
      <c r="H145" s="216">
        <v>989.94</v>
      </c>
      <c r="I145" s="213">
        <v>1077.4100000000001</v>
      </c>
      <c r="J145" s="221"/>
    </row>
    <row r="146" spans="1:10" s="118" customFormat="1" x14ac:dyDescent="0.3">
      <c r="A146" s="221"/>
      <c r="B146" s="221"/>
      <c r="C146" s="221"/>
      <c r="D146" s="221"/>
      <c r="E146" s="221">
        <v>1320</v>
      </c>
      <c r="F146" s="221"/>
      <c r="G146" s="227" t="s">
        <v>66</v>
      </c>
      <c r="H146" s="213">
        <v>1254.24</v>
      </c>
      <c r="I146" s="213">
        <v>898.75</v>
      </c>
      <c r="J146" s="221"/>
    </row>
    <row r="147" spans="1:10" s="118" customFormat="1" x14ac:dyDescent="0.3">
      <c r="A147" s="221"/>
      <c r="B147" s="221"/>
      <c r="C147" s="221"/>
      <c r="D147" s="221"/>
      <c r="E147" s="221">
        <v>1320</v>
      </c>
      <c r="F147" s="221"/>
      <c r="G147" s="227" t="s">
        <v>67</v>
      </c>
      <c r="H147" s="213">
        <v>2257.63</v>
      </c>
      <c r="I147" s="213">
        <v>1617.75</v>
      </c>
      <c r="J147" s="221"/>
    </row>
    <row r="148" spans="1:10" s="118" customFormat="1" x14ac:dyDescent="0.3">
      <c r="A148" s="221"/>
      <c r="B148" s="221"/>
      <c r="C148" s="221"/>
      <c r="D148" s="221"/>
      <c r="E148" s="221">
        <v>1320</v>
      </c>
      <c r="F148" s="221"/>
      <c r="G148" s="227" t="s">
        <v>68</v>
      </c>
      <c r="H148" s="213">
        <v>2633.9</v>
      </c>
      <c r="I148" s="213">
        <v>1835.8500000000001</v>
      </c>
      <c r="J148" s="221"/>
    </row>
    <row r="149" spans="1:10" s="118" customFormat="1" x14ac:dyDescent="0.3">
      <c r="A149" s="221"/>
      <c r="B149" s="221"/>
      <c r="C149" s="221"/>
      <c r="D149" s="221"/>
      <c r="E149" s="221">
        <v>1320</v>
      </c>
      <c r="F149" s="221"/>
      <c r="G149" s="227" t="s">
        <v>69</v>
      </c>
      <c r="H149" s="213">
        <v>3637.29</v>
      </c>
      <c r="I149" s="213">
        <v>2554.85</v>
      </c>
      <c r="J149" s="221"/>
    </row>
    <row r="150" spans="1:10" s="118" customFormat="1" x14ac:dyDescent="0.3">
      <c r="A150" s="221"/>
      <c r="B150" s="221"/>
      <c r="C150" s="221"/>
      <c r="D150" s="221"/>
      <c r="E150" s="221">
        <v>1320</v>
      </c>
      <c r="F150" s="221"/>
      <c r="G150" s="227" t="s">
        <v>70</v>
      </c>
      <c r="H150" s="215" t="s">
        <v>43</v>
      </c>
      <c r="I150" s="215" t="s">
        <v>43</v>
      </c>
      <c r="J150" s="221"/>
    </row>
    <row r="151" spans="1:10" s="118" customFormat="1" x14ac:dyDescent="0.3">
      <c r="A151" s="221"/>
      <c r="B151" s="221"/>
      <c r="C151" s="221"/>
      <c r="D151" s="221"/>
      <c r="E151" s="221">
        <v>1320</v>
      </c>
      <c r="F151" s="221"/>
      <c r="G151" s="227" t="s">
        <v>71</v>
      </c>
      <c r="H151" s="215" t="s">
        <v>43</v>
      </c>
      <c r="I151" s="215" t="s">
        <v>43</v>
      </c>
      <c r="J151" s="221"/>
    </row>
    <row r="152" spans="1:10" s="118" customFormat="1" x14ac:dyDescent="0.3">
      <c r="A152" s="221"/>
      <c r="B152" s="221"/>
      <c r="C152" s="221"/>
      <c r="D152" s="221"/>
      <c r="E152" s="221">
        <v>1320</v>
      </c>
      <c r="F152" s="221"/>
      <c r="G152" s="227" t="s">
        <v>72</v>
      </c>
      <c r="H152" s="213">
        <v>1453.24</v>
      </c>
      <c r="I152" s="213">
        <v>1052.22</v>
      </c>
      <c r="J152" s="221"/>
    </row>
    <row r="153" spans="1:10" s="118" customFormat="1" x14ac:dyDescent="0.3">
      <c r="A153" s="221"/>
      <c r="B153" s="221"/>
      <c r="C153" s="221"/>
      <c r="D153" s="221"/>
      <c r="E153" s="221">
        <v>1320</v>
      </c>
      <c r="F153" s="221"/>
      <c r="G153" s="227" t="s">
        <v>73</v>
      </c>
      <c r="H153" s="213">
        <v>1829.51</v>
      </c>
      <c r="I153" s="213">
        <v>1270.3200000000002</v>
      </c>
      <c r="J153" s="221"/>
    </row>
    <row r="154" spans="1:10" s="118" customFormat="1" x14ac:dyDescent="0.3">
      <c r="A154" s="221"/>
      <c r="B154" s="221"/>
      <c r="C154" s="221"/>
      <c r="D154" s="221"/>
      <c r="E154" s="221">
        <v>1320</v>
      </c>
      <c r="F154" s="221"/>
      <c r="G154" s="227" t="s">
        <v>74</v>
      </c>
      <c r="H154" s="213">
        <v>2832.9</v>
      </c>
      <c r="I154" s="213">
        <v>1989.3200000000004</v>
      </c>
      <c r="J154" s="221"/>
    </row>
    <row r="155" spans="1:10" s="118" customFormat="1" x14ac:dyDescent="0.3">
      <c r="A155" s="221"/>
      <c r="B155" s="221"/>
      <c r="C155" s="221"/>
      <c r="D155" s="221"/>
      <c r="E155" s="221">
        <v>1320</v>
      </c>
      <c r="F155" s="221"/>
      <c r="G155" s="227" t="s">
        <v>75</v>
      </c>
      <c r="H155" s="215" t="s">
        <v>43</v>
      </c>
      <c r="I155" s="215" t="s">
        <v>43</v>
      </c>
      <c r="J155" s="221"/>
    </row>
    <row r="156" spans="1:10" s="118" customFormat="1" x14ac:dyDescent="0.3">
      <c r="A156" s="221"/>
      <c r="B156" s="221"/>
      <c r="C156" s="221"/>
      <c r="D156" s="221"/>
      <c r="E156" s="221">
        <v>1320</v>
      </c>
      <c r="F156" s="221"/>
      <c r="G156" s="227" t="s">
        <v>76</v>
      </c>
      <c r="H156" s="213">
        <v>1903.09</v>
      </c>
      <c r="I156" s="213">
        <v>1385.44</v>
      </c>
      <c r="J156" s="221"/>
    </row>
    <row r="157" spans="1:10" s="118" customFormat="1" x14ac:dyDescent="0.3">
      <c r="A157" s="221"/>
      <c r="B157" s="221"/>
      <c r="C157" s="221"/>
      <c r="D157" s="221"/>
      <c r="E157" s="221">
        <v>9999</v>
      </c>
      <c r="F157" s="221"/>
      <c r="G157" s="227" t="s">
        <v>218</v>
      </c>
      <c r="H157" s="215" t="s">
        <v>43</v>
      </c>
      <c r="I157" s="215" t="s">
        <v>43</v>
      </c>
      <c r="J157" s="221"/>
    </row>
    <row r="158" spans="1:10" s="118" customFormat="1" x14ac:dyDescent="0.3">
      <c r="A158" s="221"/>
      <c r="B158" s="221"/>
      <c r="C158" s="221"/>
      <c r="D158" s="221"/>
      <c r="E158" s="221">
        <v>9999</v>
      </c>
      <c r="F158" s="221"/>
      <c r="G158" s="227" t="s">
        <v>219</v>
      </c>
      <c r="H158" s="215" t="s">
        <v>43</v>
      </c>
      <c r="I158" s="215" t="s">
        <v>43</v>
      </c>
      <c r="J158" s="221"/>
    </row>
    <row r="159" spans="1:10" s="118" customFormat="1" x14ac:dyDescent="0.3">
      <c r="A159" s="221"/>
      <c r="B159" s="221"/>
      <c r="C159" s="221"/>
      <c r="D159" s="221"/>
      <c r="E159" s="221">
        <v>9999</v>
      </c>
      <c r="F159" s="221"/>
      <c r="G159" s="227" t="s">
        <v>220</v>
      </c>
      <c r="H159" s="215" t="s">
        <v>43</v>
      </c>
      <c r="I159" s="215" t="s">
        <v>43</v>
      </c>
      <c r="J159" s="221"/>
    </row>
    <row r="160" spans="1:10" s="118" customFormat="1" x14ac:dyDescent="0.3">
      <c r="A160" s="221"/>
      <c r="B160" s="221"/>
      <c r="C160" s="221"/>
      <c r="D160" s="221"/>
      <c r="E160" s="221">
        <v>9999</v>
      </c>
      <c r="F160" s="221"/>
      <c r="G160" s="227" t="s">
        <v>221</v>
      </c>
      <c r="H160" s="215" t="s">
        <v>43</v>
      </c>
      <c r="I160" s="215" t="s">
        <v>43</v>
      </c>
      <c r="J160" s="221"/>
    </row>
    <row r="161" spans="1:10" s="118" customFormat="1" x14ac:dyDescent="0.3">
      <c r="A161" s="221"/>
      <c r="B161" s="221"/>
      <c r="C161" s="221"/>
      <c r="D161" s="221"/>
      <c r="E161" s="221">
        <v>9999</v>
      </c>
      <c r="F161" s="221"/>
      <c r="G161" s="227" t="s">
        <v>222</v>
      </c>
      <c r="H161" s="219">
        <v>249.21</v>
      </c>
      <c r="I161" s="213">
        <v>333.21999999999997</v>
      </c>
      <c r="J161" s="221"/>
    </row>
    <row r="162" spans="1:10" s="118" customFormat="1" x14ac:dyDescent="0.3">
      <c r="A162" s="221"/>
      <c r="B162" s="221"/>
      <c r="C162" s="221"/>
      <c r="D162" s="221"/>
      <c r="E162" s="221">
        <v>9999</v>
      </c>
      <c r="F162" s="221"/>
      <c r="G162" s="227" t="s">
        <v>223</v>
      </c>
      <c r="H162" s="219">
        <v>498.42</v>
      </c>
      <c r="I162" s="213">
        <v>666.43999999999994</v>
      </c>
      <c r="J162" s="221"/>
    </row>
    <row r="163" spans="1:10" s="118" customFormat="1" x14ac:dyDescent="0.3">
      <c r="A163" s="221"/>
      <c r="B163" s="221"/>
      <c r="C163" s="221"/>
      <c r="D163" s="221"/>
      <c r="E163" s="221">
        <v>9999</v>
      </c>
      <c r="F163" s="221"/>
      <c r="G163" s="227" t="s">
        <v>224</v>
      </c>
      <c r="H163" s="215" t="s">
        <v>43</v>
      </c>
      <c r="I163" s="215" t="s">
        <v>43</v>
      </c>
      <c r="J163" s="221"/>
    </row>
    <row r="164" spans="1:10" s="118" customFormat="1" x14ac:dyDescent="0.3">
      <c r="A164" s="221"/>
      <c r="B164" s="221"/>
      <c r="C164" s="221"/>
      <c r="D164" s="221"/>
      <c r="E164" s="221">
        <v>9999</v>
      </c>
      <c r="F164" s="221"/>
      <c r="G164" s="227" t="s">
        <v>225</v>
      </c>
      <c r="H164" s="215" t="s">
        <v>43</v>
      </c>
      <c r="I164" s="215" t="s">
        <v>43</v>
      </c>
      <c r="J164" s="221"/>
    </row>
    <row r="165" spans="1:10" s="118" customFormat="1" x14ac:dyDescent="0.3">
      <c r="A165" s="221"/>
      <c r="B165" s="221"/>
      <c r="C165" s="221"/>
      <c r="D165" s="221"/>
      <c r="E165" s="221">
        <v>9999</v>
      </c>
      <c r="F165" s="221"/>
      <c r="G165" s="227" t="s">
        <v>226</v>
      </c>
      <c r="H165" s="215" t="s">
        <v>43</v>
      </c>
      <c r="I165" s="215" t="s">
        <v>43</v>
      </c>
      <c r="J165" s="221"/>
    </row>
    <row r="166" spans="1:10" s="118" customFormat="1" x14ac:dyDescent="0.3">
      <c r="A166" s="221"/>
      <c r="B166" s="221"/>
      <c r="C166" s="221"/>
      <c r="D166" s="221"/>
      <c r="E166" s="221">
        <v>9999</v>
      </c>
      <c r="F166" s="221"/>
      <c r="G166" s="227" t="s">
        <v>227</v>
      </c>
      <c r="H166" s="219">
        <v>747.63</v>
      </c>
      <c r="I166" s="213">
        <v>999.66</v>
      </c>
      <c r="J166" s="221"/>
    </row>
    <row r="167" spans="1:10" s="118" customFormat="1" x14ac:dyDescent="0.3">
      <c r="A167" s="221"/>
      <c r="B167" s="221"/>
      <c r="C167" s="221"/>
      <c r="D167" s="221"/>
      <c r="E167" s="221">
        <v>9999</v>
      </c>
      <c r="F167" s="221"/>
      <c r="G167" s="227" t="s">
        <v>228</v>
      </c>
      <c r="H167" s="215" t="s">
        <v>43</v>
      </c>
      <c r="I167" s="215" t="s">
        <v>43</v>
      </c>
      <c r="J167" s="221"/>
    </row>
    <row r="168" spans="1:10" s="118" customFormat="1" x14ac:dyDescent="0.3">
      <c r="A168" s="221"/>
      <c r="B168" s="221"/>
      <c r="C168" s="221"/>
      <c r="D168" s="221"/>
      <c r="E168" s="221">
        <v>5400</v>
      </c>
      <c r="F168" s="221"/>
      <c r="G168" s="227" t="s">
        <v>77</v>
      </c>
      <c r="H168" s="220">
        <v>44.24</v>
      </c>
      <c r="I168" s="220">
        <v>44.24</v>
      </c>
      <c r="J168" s="221"/>
    </row>
    <row r="169" spans="1:10" s="118" customFormat="1" x14ac:dyDescent="0.3">
      <c r="A169" s="221"/>
      <c r="B169" s="221"/>
      <c r="C169" s="221"/>
      <c r="D169" s="221"/>
      <c r="E169" s="221">
        <v>5400</v>
      </c>
      <c r="F169" s="221"/>
      <c r="G169" s="227" t="s">
        <v>78</v>
      </c>
      <c r="H169" s="220">
        <v>79.63</v>
      </c>
      <c r="I169" s="220">
        <v>79.63</v>
      </c>
      <c r="J169" s="221"/>
    </row>
    <row r="170" spans="1:10" s="118" customFormat="1" x14ac:dyDescent="0.3">
      <c r="A170" s="221"/>
      <c r="B170" s="221"/>
      <c r="C170" s="221"/>
      <c r="D170" s="221"/>
      <c r="E170" s="221">
        <v>5400</v>
      </c>
      <c r="F170" s="221"/>
      <c r="G170" s="227" t="s">
        <v>79</v>
      </c>
      <c r="H170" s="220">
        <v>92.9</v>
      </c>
      <c r="I170" s="220">
        <v>92.9</v>
      </c>
      <c r="J170" s="221"/>
    </row>
    <row r="171" spans="1:10" s="118" customFormat="1" x14ac:dyDescent="0.3">
      <c r="A171" s="221"/>
      <c r="B171" s="221"/>
      <c r="C171" s="221"/>
      <c r="D171" s="221"/>
      <c r="E171" s="221">
        <v>5400</v>
      </c>
      <c r="F171" s="221"/>
      <c r="G171" s="227" t="s">
        <v>80</v>
      </c>
      <c r="H171" s="220">
        <v>128.29</v>
      </c>
      <c r="I171" s="220">
        <v>128.29</v>
      </c>
      <c r="J171" s="221"/>
    </row>
    <row r="172" spans="1:10" s="118" customFormat="1" x14ac:dyDescent="0.3">
      <c r="A172" s="221"/>
      <c r="B172" s="221"/>
      <c r="C172" s="221"/>
      <c r="D172" s="221"/>
      <c r="E172" s="221">
        <v>5400</v>
      </c>
      <c r="F172" s="221"/>
      <c r="G172" s="227" t="s">
        <v>81</v>
      </c>
      <c r="H172" s="215" t="s">
        <v>43</v>
      </c>
      <c r="I172" s="215" t="s">
        <v>43</v>
      </c>
      <c r="J172" s="221"/>
    </row>
    <row r="173" spans="1:10" s="118" customFormat="1" x14ac:dyDescent="0.3">
      <c r="A173" s="221"/>
      <c r="B173" s="221"/>
      <c r="C173" s="221"/>
      <c r="D173" s="221"/>
      <c r="E173" s="221">
        <v>5400</v>
      </c>
      <c r="F173" s="221"/>
      <c r="G173" s="227" t="s">
        <v>82</v>
      </c>
      <c r="H173" s="215" t="s">
        <v>43</v>
      </c>
      <c r="I173" s="215" t="s">
        <v>43</v>
      </c>
      <c r="J173" s="221"/>
    </row>
    <row r="174" spans="1:10" s="118" customFormat="1" x14ac:dyDescent="0.3">
      <c r="A174" s="221"/>
      <c r="B174" s="221"/>
      <c r="C174" s="221"/>
      <c r="D174" s="221"/>
      <c r="E174" s="221">
        <v>5400</v>
      </c>
      <c r="F174" s="221"/>
      <c r="G174" s="227" t="s">
        <v>83</v>
      </c>
      <c r="H174" s="215" t="s">
        <v>43</v>
      </c>
      <c r="I174" s="215" t="s">
        <v>43</v>
      </c>
      <c r="J174" s="221"/>
    </row>
    <row r="175" spans="1:10" s="118" customFormat="1" x14ac:dyDescent="0.3">
      <c r="A175" s="221"/>
      <c r="B175" s="221"/>
      <c r="C175" s="221"/>
      <c r="D175" s="221"/>
      <c r="E175" s="221">
        <v>5400</v>
      </c>
      <c r="F175" s="221"/>
      <c r="G175" s="227" t="s">
        <v>84</v>
      </c>
      <c r="H175" s="215" t="s">
        <v>43</v>
      </c>
      <c r="I175" s="215" t="s">
        <v>43</v>
      </c>
      <c r="J175" s="221"/>
    </row>
    <row r="176" spans="1:10" s="118" customFormat="1" x14ac:dyDescent="0.3">
      <c r="A176" s="221"/>
      <c r="B176" s="221"/>
      <c r="C176" s="221"/>
      <c r="D176" s="221"/>
      <c r="E176" s="221">
        <v>5400</v>
      </c>
      <c r="F176" s="221"/>
      <c r="G176" s="227" t="s">
        <v>85</v>
      </c>
      <c r="H176" s="215" t="s">
        <v>43</v>
      </c>
      <c r="I176" s="215" t="s">
        <v>43</v>
      </c>
      <c r="J176" s="221"/>
    </row>
    <row r="177" spans="1:10" s="118" customFormat="1" x14ac:dyDescent="0.3">
      <c r="A177" s="221"/>
      <c r="B177" s="221"/>
      <c r="C177" s="221"/>
      <c r="D177" s="221"/>
      <c r="E177" s="221">
        <v>5400</v>
      </c>
      <c r="F177" s="221"/>
      <c r="G177" s="227" t="s">
        <v>86</v>
      </c>
      <c r="H177" s="215" t="s">
        <v>43</v>
      </c>
      <c r="I177" s="215" t="s">
        <v>43</v>
      </c>
      <c r="J177" s="221"/>
    </row>
    <row r="178" spans="1:10" s="118" customFormat="1" x14ac:dyDescent="0.3">
      <c r="A178" s="221"/>
      <c r="B178" s="221"/>
      <c r="C178" s="221"/>
      <c r="D178" s="221"/>
      <c r="E178" s="221">
        <v>5400</v>
      </c>
      <c r="F178" s="221"/>
      <c r="G178" s="227" t="s">
        <v>87</v>
      </c>
      <c r="H178" s="215" t="s">
        <v>43</v>
      </c>
      <c r="I178" s="215" t="s">
        <v>43</v>
      </c>
      <c r="J178" s="221"/>
    </row>
    <row r="179" spans="1:10" s="118" customFormat="1" x14ac:dyDescent="0.3">
      <c r="A179" s="221"/>
      <c r="B179" s="221"/>
      <c r="C179" s="221"/>
      <c r="D179" s="221"/>
      <c r="E179" s="221">
        <v>5300</v>
      </c>
      <c r="F179" s="221"/>
      <c r="G179" s="227" t="s">
        <v>145</v>
      </c>
      <c r="H179" s="220">
        <v>17.489999999999998</v>
      </c>
      <c r="I179" s="220">
        <v>17.489999999999998</v>
      </c>
      <c r="J179" s="221"/>
    </row>
    <row r="180" spans="1:10" s="118" customFormat="1" x14ac:dyDescent="0.3">
      <c r="A180" s="221"/>
      <c r="B180" s="221"/>
      <c r="C180" s="221"/>
      <c r="D180" s="221"/>
      <c r="E180" s="221">
        <v>5300</v>
      </c>
      <c r="F180" s="221"/>
      <c r="G180" s="227" t="s">
        <v>146</v>
      </c>
      <c r="H180" s="220">
        <v>31.47</v>
      </c>
      <c r="I180" s="220">
        <v>31.47</v>
      </c>
      <c r="J180" s="221"/>
    </row>
    <row r="181" spans="1:10" s="118" customFormat="1" x14ac:dyDescent="0.3">
      <c r="A181" s="221"/>
      <c r="B181" s="221"/>
      <c r="C181" s="221"/>
      <c r="D181" s="221"/>
      <c r="E181" s="221">
        <v>5300</v>
      </c>
      <c r="F181" s="221"/>
      <c r="G181" s="227" t="s">
        <v>147</v>
      </c>
      <c r="H181" s="220">
        <v>36.72</v>
      </c>
      <c r="I181" s="220">
        <v>36.72</v>
      </c>
      <c r="J181" s="221"/>
    </row>
    <row r="182" spans="1:10" s="118" customFormat="1" x14ac:dyDescent="0.3">
      <c r="A182" s="221"/>
      <c r="B182" s="221"/>
      <c r="C182" s="221"/>
      <c r="D182" s="221"/>
      <c r="E182" s="221">
        <v>5300</v>
      </c>
      <c r="F182" s="221"/>
      <c r="G182" s="227" t="s">
        <v>148</v>
      </c>
      <c r="H182" s="220">
        <v>50.7</v>
      </c>
      <c r="I182" s="220">
        <v>50.7</v>
      </c>
      <c r="J182" s="221"/>
    </row>
    <row r="183" spans="1:10" s="118" customFormat="1" x14ac:dyDescent="0.3">
      <c r="A183" s="221"/>
      <c r="B183" s="221"/>
      <c r="C183" s="221"/>
      <c r="D183" s="221"/>
      <c r="E183" s="221">
        <v>5300</v>
      </c>
      <c r="F183" s="221"/>
      <c r="G183" s="227" t="s">
        <v>149</v>
      </c>
      <c r="H183" s="215" t="s">
        <v>43</v>
      </c>
      <c r="I183" s="215" t="s">
        <v>43</v>
      </c>
      <c r="J183" s="221"/>
    </row>
    <row r="184" spans="1:10" s="118" customFormat="1" x14ac:dyDescent="0.3">
      <c r="A184" s="221"/>
      <c r="B184" s="221"/>
      <c r="C184" s="221"/>
      <c r="D184" s="221"/>
      <c r="E184" s="221">
        <v>5300</v>
      </c>
      <c r="F184" s="221"/>
      <c r="G184" s="227" t="s">
        <v>150</v>
      </c>
      <c r="H184" s="215" t="s">
        <v>43</v>
      </c>
      <c r="I184" s="215" t="s">
        <v>43</v>
      </c>
      <c r="J184" s="221"/>
    </row>
    <row r="185" spans="1:10" s="118" customFormat="1" x14ac:dyDescent="0.3">
      <c r="A185" s="221"/>
      <c r="B185" s="221"/>
      <c r="C185" s="221"/>
      <c r="D185" s="221"/>
      <c r="E185" s="221">
        <v>5300</v>
      </c>
      <c r="F185" s="221"/>
      <c r="G185" s="227" t="s">
        <v>151</v>
      </c>
      <c r="H185" s="215" t="s">
        <v>43</v>
      </c>
      <c r="I185" s="215" t="s">
        <v>43</v>
      </c>
      <c r="J185" s="221"/>
    </row>
    <row r="186" spans="1:10" s="118" customFormat="1" x14ac:dyDescent="0.3">
      <c r="A186" s="221"/>
      <c r="B186" s="221"/>
      <c r="C186" s="221"/>
      <c r="D186" s="221"/>
      <c r="E186" s="221">
        <v>5300</v>
      </c>
      <c r="F186" s="221"/>
      <c r="G186" s="227" t="s">
        <v>152</v>
      </c>
      <c r="H186" s="215" t="s">
        <v>43</v>
      </c>
      <c r="I186" s="215" t="s">
        <v>43</v>
      </c>
      <c r="J186" s="221"/>
    </row>
    <row r="187" spans="1:10" s="118" customFormat="1" x14ac:dyDescent="0.3">
      <c r="A187" s="221"/>
      <c r="B187" s="221"/>
      <c r="C187" s="221"/>
      <c r="D187" s="221"/>
      <c r="E187" s="221">
        <v>5300</v>
      </c>
      <c r="F187" s="221"/>
      <c r="G187" s="227" t="s">
        <v>153</v>
      </c>
      <c r="H187" s="215" t="s">
        <v>43</v>
      </c>
      <c r="I187" s="215" t="s">
        <v>43</v>
      </c>
      <c r="J187" s="221"/>
    </row>
    <row r="188" spans="1:10" s="118" customFormat="1" x14ac:dyDescent="0.3">
      <c r="A188" s="221"/>
      <c r="B188" s="221"/>
      <c r="C188" s="221"/>
      <c r="D188" s="221"/>
      <c r="E188" s="221">
        <v>5300</v>
      </c>
      <c r="F188" s="221"/>
      <c r="G188" s="227" t="s">
        <v>154</v>
      </c>
      <c r="H188" s="215" t="s">
        <v>43</v>
      </c>
      <c r="I188" s="215" t="s">
        <v>43</v>
      </c>
      <c r="J188" s="221"/>
    </row>
    <row r="189" spans="1:10" s="118" customFormat="1" x14ac:dyDescent="0.3">
      <c r="A189" s="221"/>
      <c r="B189" s="221"/>
      <c r="C189" s="221"/>
      <c r="D189" s="221"/>
      <c r="E189" s="221">
        <v>5300</v>
      </c>
      <c r="F189" s="221"/>
      <c r="G189" s="227" t="s">
        <v>155</v>
      </c>
      <c r="H189" s="215" t="s">
        <v>43</v>
      </c>
      <c r="I189" s="215" t="s">
        <v>43</v>
      </c>
      <c r="J189" s="221"/>
    </row>
    <row r="190" spans="1:10" s="118" customFormat="1" x14ac:dyDescent="0.3">
      <c r="A190" s="221"/>
      <c r="B190" s="221"/>
      <c r="C190" s="221"/>
      <c r="D190" s="221"/>
      <c r="E190" s="221"/>
      <c r="F190" s="221"/>
      <c r="G190" s="221"/>
      <c r="H190" s="221"/>
      <c r="I190" s="221"/>
      <c r="J190" s="221"/>
    </row>
    <row r="191" spans="1:10" s="118" customFormat="1" x14ac:dyDescent="0.3">
      <c r="A191" s="221"/>
      <c r="B191" s="221"/>
      <c r="C191" s="221"/>
      <c r="D191" s="221"/>
      <c r="E191" s="221"/>
      <c r="F191" s="221"/>
      <c r="G191" s="221"/>
      <c r="H191" s="221"/>
      <c r="I191" s="221"/>
      <c r="J191" s="221"/>
    </row>
    <row r="192" spans="1:10" s="118" customFormat="1" x14ac:dyDescent="0.3">
      <c r="A192" s="221"/>
      <c r="B192" s="221"/>
      <c r="C192" s="221"/>
      <c r="D192" s="221"/>
      <c r="E192" s="221"/>
      <c r="F192" s="221"/>
      <c r="G192" s="221"/>
      <c r="H192" s="221"/>
      <c r="I192" s="221"/>
      <c r="J192" s="221"/>
    </row>
    <row r="193" spans="1:11" s="118" customFormat="1" x14ac:dyDescent="0.3">
      <c r="A193" s="221"/>
      <c r="B193" s="221"/>
      <c r="C193" s="221"/>
      <c r="D193" s="221"/>
      <c r="E193" s="221"/>
      <c r="F193" s="221"/>
      <c r="G193" s="221"/>
      <c r="H193" s="221"/>
      <c r="I193" s="221"/>
      <c r="J193" s="221"/>
    </row>
    <row r="194" spans="1:11" s="118" customFormat="1" x14ac:dyDescent="0.3">
      <c r="A194" s="221"/>
      <c r="B194" s="221"/>
      <c r="C194" s="221"/>
      <c r="D194" s="221"/>
      <c r="E194" s="221"/>
      <c r="F194" s="221"/>
      <c r="G194" s="221"/>
      <c r="H194" s="221"/>
      <c r="I194" s="221"/>
      <c r="J194" s="221"/>
    </row>
    <row r="195" spans="1:11" s="118" customFormat="1" x14ac:dyDescent="0.3">
      <c r="A195" s="221"/>
      <c r="B195" s="221"/>
      <c r="C195" s="221"/>
      <c r="D195" s="221"/>
      <c r="E195" s="221"/>
      <c r="F195" s="221"/>
      <c r="G195" s="221"/>
      <c r="H195" s="221"/>
      <c r="I195" s="221"/>
      <c r="J195" s="221"/>
    </row>
    <row r="196" spans="1:11" s="118" customFormat="1" x14ac:dyDescent="0.3">
      <c r="A196" s="221"/>
      <c r="B196" s="221"/>
      <c r="C196" s="221"/>
      <c r="D196" s="221"/>
      <c r="E196" s="221"/>
      <c r="F196" s="221"/>
      <c r="G196" s="221"/>
      <c r="H196" s="221"/>
      <c r="I196" s="221"/>
      <c r="J196" s="221"/>
    </row>
    <row r="197" spans="1:11" s="118" customFormat="1" x14ac:dyDescent="0.3"/>
    <row r="198" spans="1:11" s="118" customFormat="1" x14ac:dyDescent="0.3"/>
    <row r="199" spans="1:11" s="118" customFormat="1" x14ac:dyDescent="0.3"/>
    <row r="200" spans="1:11" s="118" customFormat="1" x14ac:dyDescent="0.3"/>
    <row r="201" spans="1:11" s="118" customFormat="1" x14ac:dyDescent="0.3"/>
    <row r="202" spans="1:11" s="118" customFormat="1" x14ac:dyDescent="0.3"/>
    <row r="203" spans="1:11" s="118" customFormat="1" x14ac:dyDescent="0.3"/>
    <row r="204" spans="1:11" s="118" customFormat="1" x14ac:dyDescent="0.3"/>
    <row r="205" spans="1:11" s="118" customFormat="1" x14ac:dyDescent="0.3"/>
    <row r="206" spans="1:11" s="118" customFormat="1" x14ac:dyDescent="0.3"/>
    <row r="207" spans="1:11" s="118" customFormat="1" x14ac:dyDescent="0.3"/>
    <row r="208" spans="1:11" s="2" customFormat="1" x14ac:dyDescent="0.3">
      <c r="A208" s="118"/>
      <c r="B208" s="118"/>
      <c r="C208" s="118"/>
      <c r="D208" s="118"/>
      <c r="E208" s="118"/>
      <c r="F208" s="118"/>
      <c r="G208" s="118"/>
      <c r="H208" s="118"/>
      <c r="I208" s="118"/>
      <c r="J208" s="118"/>
      <c r="K208" s="118"/>
    </row>
    <row r="209" spans="1:11" s="2" customFormat="1" x14ac:dyDescent="0.3">
      <c r="A209" s="118"/>
      <c r="B209" s="118"/>
      <c r="C209" s="118"/>
      <c r="D209" s="118"/>
      <c r="E209" s="118"/>
      <c r="F209" s="118"/>
      <c r="G209" s="118"/>
      <c r="H209" s="118"/>
      <c r="I209" s="118"/>
      <c r="J209" s="118"/>
      <c r="K209" s="118"/>
    </row>
    <row r="210" spans="1:11" s="2" customFormat="1" x14ac:dyDescent="0.3">
      <c r="A210" s="118"/>
      <c r="B210" s="118"/>
      <c r="C210" s="118"/>
      <c r="D210" s="118"/>
      <c r="E210" s="118"/>
      <c r="F210" s="118"/>
      <c r="G210" s="118"/>
      <c r="H210" s="118"/>
      <c r="I210" s="118"/>
      <c r="J210" s="118"/>
      <c r="K210" s="118"/>
    </row>
    <row r="211" spans="1:11" s="2" customFormat="1" x14ac:dyDescent="0.3">
      <c r="A211" s="118"/>
      <c r="B211" s="118"/>
      <c r="C211" s="118"/>
      <c r="D211" s="118"/>
      <c r="E211" s="118"/>
      <c r="F211" s="118"/>
      <c r="G211" s="118"/>
      <c r="H211" s="118"/>
      <c r="I211" s="118"/>
      <c r="J211" s="118"/>
      <c r="K211" s="118"/>
    </row>
    <row r="212" spans="1:11" s="2" customFormat="1" x14ac:dyDescent="0.3">
      <c r="A212" s="118"/>
      <c r="B212" s="118"/>
      <c r="C212" s="118"/>
      <c r="D212" s="118"/>
      <c r="E212" s="118"/>
      <c r="F212" s="118"/>
      <c r="G212" s="118"/>
      <c r="H212" s="118"/>
      <c r="I212" s="118"/>
      <c r="J212" s="118"/>
      <c r="K212" s="118"/>
    </row>
    <row r="213" spans="1:11" s="2" customFormat="1" x14ac:dyDescent="0.3">
      <c r="A213" s="118"/>
      <c r="B213" s="118"/>
      <c r="C213" s="118"/>
      <c r="D213" s="118"/>
      <c r="E213" s="118"/>
      <c r="F213" s="118"/>
      <c r="G213" s="118"/>
      <c r="H213" s="118"/>
      <c r="I213" s="118"/>
      <c r="J213" s="118"/>
      <c r="K213" s="118"/>
    </row>
    <row r="214" spans="1:11" s="2" customFormat="1" x14ac:dyDescent="0.3">
      <c r="A214" s="118"/>
      <c r="B214" s="118"/>
      <c r="C214" s="118"/>
      <c r="D214" s="118"/>
      <c r="E214" s="118"/>
      <c r="F214" s="118"/>
      <c r="G214" s="118"/>
      <c r="H214" s="118"/>
      <c r="I214" s="118"/>
      <c r="J214" s="118"/>
      <c r="K214" s="118"/>
    </row>
    <row r="215" spans="1:11" s="2" customFormat="1" x14ac:dyDescent="0.3">
      <c r="A215" s="118"/>
      <c r="B215" s="118"/>
      <c r="C215" s="118"/>
      <c r="D215" s="118"/>
      <c r="E215" s="118"/>
      <c r="F215" s="118"/>
      <c r="G215" s="118"/>
      <c r="H215" s="118"/>
      <c r="I215" s="118"/>
      <c r="J215" s="118"/>
      <c r="K215" s="118"/>
    </row>
    <row r="216" spans="1:11" s="2" customFormat="1" x14ac:dyDescent="0.3">
      <c r="A216" s="118"/>
      <c r="B216" s="118"/>
      <c r="C216" s="118"/>
      <c r="D216" s="118"/>
      <c r="E216" s="118"/>
      <c r="F216" s="118"/>
      <c r="G216" s="118"/>
      <c r="H216" s="118"/>
      <c r="I216" s="118"/>
      <c r="J216" s="118"/>
      <c r="K216" s="118"/>
    </row>
    <row r="217" spans="1:11" s="2" customFormat="1" x14ac:dyDescent="0.3">
      <c r="A217" s="118"/>
      <c r="B217" s="118"/>
      <c r="C217" s="118"/>
      <c r="D217" s="118"/>
      <c r="E217" s="118"/>
      <c r="F217" s="118"/>
      <c r="G217" s="118"/>
      <c r="H217" s="118"/>
      <c r="I217" s="118"/>
      <c r="J217" s="118"/>
      <c r="K217" s="118"/>
    </row>
    <row r="218" spans="1:11" s="2" customFormat="1" x14ac:dyDescent="0.3">
      <c r="A218" s="118"/>
      <c r="B218" s="118"/>
      <c r="C218" s="118"/>
      <c r="D218" s="118"/>
      <c r="E218" s="118"/>
      <c r="F218" s="118"/>
      <c r="G218" s="118"/>
      <c r="H218" s="118"/>
      <c r="I218" s="118"/>
      <c r="J218" s="118"/>
      <c r="K218" s="118"/>
    </row>
    <row r="219" spans="1:11" s="2" customFormat="1" x14ac:dyDescent="0.3">
      <c r="A219" s="118"/>
      <c r="B219" s="118"/>
      <c r="C219" s="118"/>
      <c r="D219" s="118"/>
      <c r="E219" s="118"/>
      <c r="F219" s="118"/>
      <c r="G219" s="118"/>
      <c r="H219" s="118"/>
      <c r="I219" s="118"/>
      <c r="J219" s="118"/>
      <c r="K219" s="118"/>
    </row>
    <row r="220" spans="1:11" s="2" customFormat="1" x14ac:dyDescent="0.3">
      <c r="A220" s="118"/>
      <c r="B220" s="118"/>
      <c r="C220" s="118"/>
      <c r="D220" s="118"/>
      <c r="E220" s="118"/>
      <c r="F220" s="118"/>
      <c r="G220" s="118"/>
      <c r="H220" s="118"/>
      <c r="I220" s="118"/>
      <c r="J220" s="118"/>
      <c r="K220" s="118"/>
    </row>
    <row r="221" spans="1:11" s="2" customFormat="1" x14ac:dyDescent="0.3">
      <c r="A221" s="118"/>
      <c r="B221" s="118"/>
      <c r="C221" s="118"/>
      <c r="D221" s="118"/>
      <c r="E221" s="118"/>
      <c r="F221" s="118"/>
      <c r="G221" s="118"/>
      <c r="H221" s="118"/>
      <c r="I221" s="118"/>
      <c r="J221" s="118"/>
      <c r="K221" s="118"/>
    </row>
    <row r="222" spans="1:11" s="2" customFormat="1" x14ac:dyDescent="0.3">
      <c r="A222" s="118"/>
      <c r="B222" s="118"/>
      <c r="C222" s="118"/>
      <c r="D222" s="118"/>
      <c r="E222" s="118"/>
      <c r="F222" s="118"/>
      <c r="G222" s="118"/>
      <c r="H222" s="118"/>
      <c r="I222" s="118"/>
      <c r="J222" s="118"/>
      <c r="K222" s="118"/>
    </row>
    <row r="223" spans="1:11" s="2" customFormat="1" x14ac:dyDescent="0.3">
      <c r="A223" s="118"/>
      <c r="B223" s="118"/>
      <c r="C223" s="118"/>
      <c r="D223" s="118"/>
      <c r="E223" s="118"/>
      <c r="F223" s="118"/>
      <c r="G223" s="118"/>
      <c r="H223" s="118"/>
      <c r="I223" s="118"/>
      <c r="J223" s="118"/>
      <c r="K223" s="118"/>
    </row>
    <row r="224" spans="1:11" s="2" customFormat="1" x14ac:dyDescent="0.3">
      <c r="A224" s="118"/>
      <c r="B224" s="118"/>
      <c r="C224" s="118"/>
      <c r="D224" s="118"/>
      <c r="E224" s="118"/>
      <c r="F224" s="118"/>
      <c r="G224" s="118"/>
      <c r="H224" s="118"/>
      <c r="I224" s="118"/>
      <c r="J224" s="118"/>
      <c r="K224" s="118"/>
    </row>
    <row r="225" spans="1:11" s="2" customFormat="1" x14ac:dyDescent="0.3">
      <c r="A225" s="118"/>
      <c r="B225" s="118"/>
      <c r="C225" s="118"/>
      <c r="D225" s="118"/>
      <c r="E225" s="118"/>
      <c r="F225" s="118"/>
      <c r="G225" s="118"/>
      <c r="H225" s="118"/>
      <c r="I225" s="118"/>
      <c r="J225" s="118"/>
      <c r="K225" s="118"/>
    </row>
    <row r="226" spans="1:11" s="2" customFormat="1" x14ac:dyDescent="0.3">
      <c r="A226" s="118"/>
      <c r="B226" s="118"/>
      <c r="C226" s="118"/>
      <c r="D226" s="118"/>
      <c r="E226" s="118"/>
      <c r="F226" s="118"/>
      <c r="G226" s="118"/>
      <c r="H226" s="118"/>
      <c r="I226" s="118"/>
      <c r="J226" s="118"/>
      <c r="K226" s="118"/>
    </row>
    <row r="227" spans="1:11" s="2" customFormat="1" x14ac:dyDescent="0.3">
      <c r="A227" s="118"/>
      <c r="B227" s="118"/>
      <c r="C227" s="118"/>
      <c r="D227" s="118"/>
      <c r="E227" s="118"/>
      <c r="F227" s="118"/>
      <c r="G227" s="118"/>
      <c r="H227" s="118"/>
      <c r="I227" s="118"/>
      <c r="J227" s="118"/>
      <c r="K227" s="118"/>
    </row>
    <row r="228" spans="1:11" s="2" customFormat="1" x14ac:dyDescent="0.3">
      <c r="A228" s="118"/>
      <c r="B228" s="118"/>
      <c r="C228" s="118"/>
      <c r="D228" s="118"/>
      <c r="E228" s="118"/>
      <c r="F228" s="118"/>
      <c r="G228" s="118"/>
      <c r="H228" s="118"/>
      <c r="I228" s="118"/>
      <c r="J228" s="118"/>
      <c r="K228" s="118"/>
    </row>
    <row r="229" spans="1:11" s="2" customFormat="1" x14ac:dyDescent="0.3">
      <c r="A229" s="118"/>
      <c r="B229" s="118"/>
      <c r="C229" s="118"/>
      <c r="D229" s="118"/>
      <c r="E229" s="118"/>
      <c r="F229" s="118"/>
      <c r="G229" s="118"/>
      <c r="H229" s="118"/>
      <c r="I229" s="118"/>
      <c r="J229" s="118"/>
      <c r="K229" s="118"/>
    </row>
    <row r="230" spans="1:11" s="2" customFormat="1" x14ac:dyDescent="0.3">
      <c r="A230" s="118"/>
      <c r="B230" s="118"/>
      <c r="C230" s="118"/>
      <c r="D230" s="118"/>
      <c r="E230" s="118"/>
      <c r="F230" s="118"/>
      <c r="G230" s="118"/>
      <c r="H230" s="118"/>
      <c r="I230" s="118"/>
      <c r="J230" s="118"/>
      <c r="K230" s="118"/>
    </row>
    <row r="231" spans="1:11" s="2" customFormat="1" x14ac:dyDescent="0.3">
      <c r="A231" s="118"/>
      <c r="B231" s="118"/>
      <c r="C231" s="118"/>
      <c r="D231" s="118"/>
      <c r="E231" s="118"/>
      <c r="F231" s="118"/>
      <c r="G231" s="118"/>
      <c r="H231" s="118"/>
      <c r="I231" s="118"/>
      <c r="J231" s="118"/>
      <c r="K231" s="118"/>
    </row>
    <row r="232" spans="1:11" s="118" customFormat="1" x14ac:dyDescent="0.3"/>
    <row r="233" spans="1:11" s="118" customFormat="1" x14ac:dyDescent="0.3"/>
    <row r="234" spans="1:11" s="118" customFormat="1" x14ac:dyDescent="0.3"/>
    <row r="235" spans="1:11" s="118" customFormat="1" x14ac:dyDescent="0.3"/>
    <row r="236" spans="1:11" s="118" customFormat="1" x14ac:dyDescent="0.3"/>
    <row r="237" spans="1:11" s="118" customFormat="1" x14ac:dyDescent="0.3"/>
    <row r="238" spans="1:11" s="118" customFormat="1" x14ac:dyDescent="0.3"/>
    <row r="239" spans="1:11" s="118" customFormat="1" x14ac:dyDescent="0.3"/>
    <row r="240" spans="1:11" s="118" customFormat="1" x14ac:dyDescent="0.3"/>
    <row r="241" s="118" customFormat="1" x14ac:dyDescent="0.3"/>
    <row r="242" s="118" customFormat="1" x14ac:dyDescent="0.3"/>
    <row r="243" s="118" customFormat="1" x14ac:dyDescent="0.3"/>
    <row r="244" s="118" customFormat="1" x14ac:dyDescent="0.3"/>
    <row r="245" s="118" customFormat="1" x14ac:dyDescent="0.3"/>
    <row r="246" s="118" customFormat="1" x14ac:dyDescent="0.3"/>
    <row r="247" s="118" customFormat="1" x14ac:dyDescent="0.3"/>
    <row r="248" s="118" customFormat="1" x14ac:dyDescent="0.3"/>
    <row r="249" s="118" customFormat="1" x14ac:dyDescent="0.3"/>
    <row r="250" s="118" customFormat="1" x14ac:dyDescent="0.3"/>
    <row r="251" s="118" customFormat="1" x14ac:dyDescent="0.3"/>
    <row r="252" s="118" customFormat="1" x14ac:dyDescent="0.3"/>
    <row r="253" s="118" customFormat="1" x14ac:dyDescent="0.3"/>
    <row r="254" s="118" customFormat="1" x14ac:dyDescent="0.3"/>
    <row r="255" s="118" customFormat="1" x14ac:dyDescent="0.3"/>
    <row r="256" s="118" customFormat="1" x14ac:dyDescent="0.3"/>
    <row r="257" s="118" customFormat="1" x14ac:dyDescent="0.3"/>
    <row r="258" s="118" customFormat="1" x14ac:dyDescent="0.3"/>
    <row r="259" s="118" customFormat="1" x14ac:dyDescent="0.3"/>
    <row r="260" s="118" customFormat="1" x14ac:dyDescent="0.3"/>
    <row r="261" s="118" customFormat="1" x14ac:dyDescent="0.3"/>
    <row r="262" s="118" customFormat="1" x14ac:dyDescent="0.3"/>
    <row r="263" s="118" customFormat="1" x14ac:dyDescent="0.3"/>
    <row r="264" s="118" customFormat="1" x14ac:dyDescent="0.3"/>
    <row r="265" s="118" customFormat="1" x14ac:dyDescent="0.3"/>
    <row r="266" s="118" customFormat="1" x14ac:dyDescent="0.3"/>
    <row r="267" s="118" customFormat="1" x14ac:dyDescent="0.3"/>
    <row r="268" s="118" customFormat="1" x14ac:dyDescent="0.3"/>
    <row r="269" s="118" customFormat="1" x14ac:dyDescent="0.3"/>
    <row r="270" s="118" customFormat="1" x14ac:dyDescent="0.3"/>
    <row r="271" s="118" customFormat="1" x14ac:dyDescent="0.3"/>
    <row r="272" s="118" customFormat="1" x14ac:dyDescent="0.3"/>
    <row r="273" s="118" customFormat="1" x14ac:dyDescent="0.3"/>
    <row r="274" s="118" customFormat="1" x14ac:dyDescent="0.3"/>
    <row r="275" s="118" customFormat="1" x14ac:dyDescent="0.3"/>
    <row r="276" s="118" customFormat="1" x14ac:dyDescent="0.3"/>
    <row r="277" s="118" customFormat="1" x14ac:dyDescent="0.3"/>
    <row r="278" s="118" customFormat="1" x14ac:dyDescent="0.3"/>
    <row r="279" s="118" customFormat="1" x14ac:dyDescent="0.3"/>
    <row r="280" s="118" customFormat="1" x14ac:dyDescent="0.3"/>
    <row r="281" s="118" customFormat="1" x14ac:dyDescent="0.3"/>
    <row r="282" s="118" customFormat="1" x14ac:dyDescent="0.3"/>
    <row r="283" s="118" customFormat="1" x14ac:dyDescent="0.3"/>
    <row r="284" s="118" customFormat="1" x14ac:dyDescent="0.3"/>
    <row r="285" s="118" customFormat="1" x14ac:dyDescent="0.3"/>
    <row r="286" s="118" customFormat="1" x14ac:dyDescent="0.3"/>
    <row r="287" s="118" customFormat="1" x14ac:dyDescent="0.3"/>
    <row r="288" s="118" customFormat="1" x14ac:dyDescent="0.3"/>
    <row r="289" s="118" customFormat="1" x14ac:dyDescent="0.3"/>
    <row r="290" s="118" customFormat="1" x14ac:dyDescent="0.3"/>
    <row r="291" s="118" customFormat="1" x14ac:dyDescent="0.3"/>
    <row r="292" s="118" customFormat="1" x14ac:dyDescent="0.3"/>
    <row r="293" s="118" customFormat="1" x14ac:dyDescent="0.3"/>
    <row r="294" s="118" customFormat="1" x14ac:dyDescent="0.3"/>
    <row r="295" s="118" customFormat="1" x14ac:dyDescent="0.3"/>
    <row r="296" s="118" customFormat="1" x14ac:dyDescent="0.3"/>
    <row r="297" s="118" customFormat="1" x14ac:dyDescent="0.3"/>
    <row r="298" s="118" customFormat="1" x14ac:dyDescent="0.3"/>
    <row r="299" s="118" customFormat="1" x14ac:dyDescent="0.3"/>
    <row r="300" s="118" customFormat="1" x14ac:dyDescent="0.3"/>
    <row r="301" s="118" customFormat="1" x14ac:dyDescent="0.3"/>
    <row r="302" s="118" customFormat="1" x14ac:dyDescent="0.3"/>
    <row r="303" s="118" customFormat="1" x14ac:dyDescent="0.3"/>
    <row r="304" s="118" customFormat="1" x14ac:dyDescent="0.3"/>
    <row r="305" s="118" customFormat="1" x14ac:dyDescent="0.3"/>
    <row r="306" s="118" customFormat="1" x14ac:dyDescent="0.3"/>
    <row r="307" s="118" customFormat="1" x14ac:dyDescent="0.3"/>
    <row r="308" s="118" customFormat="1" x14ac:dyDescent="0.3"/>
    <row r="309" s="118" customFormat="1" x14ac:dyDescent="0.3"/>
    <row r="310" s="118" customFormat="1" x14ac:dyDescent="0.3"/>
    <row r="311" s="118" customFormat="1" x14ac:dyDescent="0.3"/>
    <row r="312" s="118" customFormat="1" x14ac:dyDescent="0.3"/>
    <row r="313" s="118" customFormat="1" x14ac:dyDescent="0.3"/>
    <row r="314" s="118" customFormat="1" x14ac:dyDescent="0.3"/>
    <row r="315" s="118" customFormat="1" x14ac:dyDescent="0.3"/>
    <row r="316" s="118" customFormat="1" x14ac:dyDescent="0.3"/>
    <row r="317" s="118" customFormat="1" x14ac:dyDescent="0.3"/>
    <row r="318" s="118" customFormat="1" x14ac:dyDescent="0.3"/>
    <row r="319" s="118" customFormat="1" x14ac:dyDescent="0.3"/>
    <row r="320" s="118" customFormat="1" x14ac:dyDescent="0.3"/>
    <row r="321" s="118" customFormat="1" x14ac:dyDescent="0.3"/>
    <row r="322" s="118" customFormat="1" x14ac:dyDescent="0.3"/>
    <row r="323" s="118" customFormat="1" x14ac:dyDescent="0.3"/>
    <row r="324" s="118" customFormat="1" x14ac:dyDescent="0.3"/>
    <row r="325" s="118" customFormat="1" x14ac:dyDescent="0.3"/>
    <row r="326" s="118" customFormat="1" x14ac:dyDescent="0.3"/>
    <row r="327" s="118" customFormat="1" x14ac:dyDescent="0.3"/>
    <row r="328" s="118" customFormat="1" x14ac:dyDescent="0.3"/>
    <row r="329" s="118" customFormat="1" x14ac:dyDescent="0.3"/>
    <row r="330" s="118" customFormat="1" x14ac:dyDescent="0.3"/>
    <row r="331" s="118" customFormat="1" x14ac:dyDescent="0.3"/>
    <row r="332" s="118" customFormat="1" x14ac:dyDescent="0.3"/>
    <row r="333" s="118" customFormat="1" x14ac:dyDescent="0.3"/>
    <row r="334" s="118" customFormat="1" x14ac:dyDescent="0.3"/>
    <row r="335" s="118" customFormat="1" x14ac:dyDescent="0.3"/>
    <row r="336" s="118" customFormat="1" x14ac:dyDescent="0.3"/>
    <row r="337" s="118" customFormat="1" x14ac:dyDescent="0.3"/>
    <row r="338" s="118" customFormat="1" x14ac:dyDescent="0.3"/>
    <row r="339" s="118" customFormat="1" x14ac:dyDescent="0.3"/>
    <row r="340" s="118" customFormat="1" x14ac:dyDescent="0.3"/>
    <row r="341" s="118" customFormat="1" x14ac:dyDescent="0.3"/>
    <row r="342" s="118" customFormat="1" x14ac:dyDescent="0.3"/>
    <row r="343" s="118" customFormat="1" x14ac:dyDescent="0.3"/>
    <row r="344" s="118" customFormat="1" x14ac:dyDescent="0.3"/>
    <row r="345" s="118" customFormat="1" x14ac:dyDescent="0.3"/>
    <row r="346" s="118" customFormat="1" x14ac:dyDescent="0.3"/>
    <row r="347" s="118" customFormat="1" x14ac:dyDescent="0.3"/>
    <row r="348" s="118" customFormat="1" x14ac:dyDescent="0.3"/>
    <row r="349" s="118" customFormat="1" x14ac:dyDescent="0.3"/>
    <row r="350" s="118" customFormat="1" x14ac:dyDescent="0.3"/>
    <row r="351" s="118" customFormat="1" x14ac:dyDescent="0.3"/>
    <row r="352" s="118" customFormat="1" x14ac:dyDescent="0.3"/>
    <row r="353" s="118" customFormat="1" x14ac:dyDescent="0.3"/>
    <row r="354" s="118" customFormat="1" x14ac:dyDescent="0.3"/>
    <row r="355" s="118" customFormat="1" x14ac:dyDescent="0.3"/>
    <row r="356" s="118" customFormat="1" x14ac:dyDescent="0.3"/>
    <row r="357" s="118" customFormat="1" x14ac:dyDescent="0.3"/>
    <row r="358" s="118" customFormat="1" x14ac:dyDescent="0.3"/>
    <row r="359" s="118" customFormat="1" x14ac:dyDescent="0.3"/>
    <row r="360" s="118" customFormat="1" x14ac:dyDescent="0.3"/>
    <row r="361" s="118" customFormat="1" x14ac:dyDescent="0.3"/>
    <row r="362" s="118" customFormat="1" x14ac:dyDescent="0.3"/>
    <row r="363" s="118" customFormat="1" x14ac:dyDescent="0.3"/>
    <row r="364" s="118" customFormat="1" x14ac:dyDescent="0.3"/>
    <row r="365" s="118" customFormat="1" x14ac:dyDescent="0.3"/>
    <row r="366" s="118" customFormat="1" x14ac:dyDescent="0.3"/>
    <row r="367" s="118" customFormat="1" x14ac:dyDescent="0.3"/>
    <row r="368" s="118" customFormat="1" x14ac:dyDescent="0.3"/>
    <row r="369" s="118" customFormat="1" x14ac:dyDescent="0.3"/>
    <row r="370" s="118" customFormat="1" x14ac:dyDescent="0.3"/>
    <row r="371" s="118" customFormat="1" x14ac:dyDescent="0.3"/>
    <row r="372" s="118" customFormat="1" x14ac:dyDescent="0.3"/>
    <row r="373" s="118" customFormat="1" x14ac:dyDescent="0.3"/>
    <row r="374" s="118" customFormat="1" x14ac:dyDescent="0.3"/>
    <row r="375" s="118" customFormat="1" x14ac:dyDescent="0.3"/>
    <row r="376" s="118" customFormat="1" x14ac:dyDescent="0.3"/>
    <row r="377" s="118" customFormat="1" x14ac:dyDescent="0.3"/>
    <row r="378" s="118" customFormat="1" x14ac:dyDescent="0.3"/>
    <row r="379" s="118" customFormat="1" x14ac:dyDescent="0.3"/>
    <row r="380" s="118" customFormat="1" x14ac:dyDescent="0.3"/>
    <row r="381" s="118" customFormat="1" x14ac:dyDescent="0.3"/>
    <row r="382" s="118" customFormat="1" x14ac:dyDescent="0.3"/>
    <row r="383" s="118" customFormat="1" x14ac:dyDescent="0.3"/>
    <row r="384" s="118" customFormat="1" x14ac:dyDescent="0.3"/>
    <row r="385" s="118" customFormat="1" x14ac:dyDescent="0.3"/>
    <row r="386" s="118" customFormat="1" x14ac:dyDescent="0.3"/>
    <row r="387" s="118" customFormat="1" x14ac:dyDescent="0.3"/>
    <row r="388" s="118" customFormat="1" x14ac:dyDescent="0.3"/>
    <row r="389" s="118" customFormat="1" x14ac:dyDescent="0.3"/>
    <row r="390" s="118" customFormat="1" x14ac:dyDescent="0.3"/>
    <row r="391" s="118" customFormat="1" x14ac:dyDescent="0.3"/>
    <row r="392" s="118" customFormat="1" x14ac:dyDescent="0.3"/>
    <row r="393" s="118" customFormat="1" x14ac:dyDescent="0.3"/>
    <row r="394" s="118" customFormat="1" x14ac:dyDescent="0.3"/>
    <row r="395" s="118" customFormat="1" x14ac:dyDescent="0.3"/>
    <row r="396" s="118" customFormat="1" x14ac:dyDescent="0.3"/>
    <row r="397" s="118" customFormat="1" x14ac:dyDescent="0.3"/>
    <row r="398" s="118" customFormat="1" x14ac:dyDescent="0.3"/>
    <row r="399" s="118" customFormat="1" x14ac:dyDescent="0.3"/>
    <row r="400" s="118" customFormat="1" x14ac:dyDescent="0.3"/>
    <row r="401" s="118" customFormat="1" x14ac:dyDescent="0.3"/>
    <row r="402" s="118" customFormat="1" x14ac:dyDescent="0.3"/>
    <row r="403" s="118" customFormat="1" x14ac:dyDescent="0.3"/>
    <row r="404" s="118" customFormat="1" x14ac:dyDescent="0.3"/>
    <row r="405" s="118" customFormat="1" x14ac:dyDescent="0.3"/>
    <row r="406" s="118" customFormat="1" x14ac:dyDescent="0.3"/>
    <row r="407" s="118" customFormat="1" x14ac:dyDescent="0.3"/>
    <row r="408" s="118" customFormat="1" x14ac:dyDescent="0.3"/>
    <row r="409" s="118" customFormat="1" x14ac:dyDescent="0.3"/>
    <row r="410" s="118" customFormat="1" x14ac:dyDescent="0.3"/>
    <row r="411" s="118" customFormat="1" x14ac:dyDescent="0.3"/>
    <row r="412" s="118" customFormat="1" x14ac:dyDescent="0.3"/>
    <row r="413" s="118" customFormat="1" x14ac:dyDescent="0.3"/>
    <row r="414" s="118" customFormat="1" x14ac:dyDescent="0.3"/>
    <row r="415" s="118" customFormat="1" x14ac:dyDescent="0.3"/>
    <row r="416" s="118" customFormat="1" x14ac:dyDescent="0.3"/>
    <row r="417" spans="5:9" s="118" customFormat="1" x14ac:dyDescent="0.3"/>
    <row r="418" spans="5:9" s="118" customFormat="1" x14ac:dyDescent="0.3"/>
    <row r="419" spans="5:9" s="118" customFormat="1" x14ac:dyDescent="0.3"/>
    <row r="420" spans="5:9" s="118" customFormat="1" x14ac:dyDescent="0.3"/>
    <row r="421" spans="5:9" s="118" customFormat="1" x14ac:dyDescent="0.3"/>
    <row r="422" spans="5:9" s="118" customFormat="1" x14ac:dyDescent="0.3"/>
    <row r="423" spans="5:9" s="118" customFormat="1" x14ac:dyDescent="0.3"/>
    <row r="424" spans="5:9" s="118" customFormat="1" x14ac:dyDescent="0.3">
      <c r="E424" s="66"/>
      <c r="F424" s="66"/>
      <c r="G424" s="66"/>
      <c r="H424" s="66"/>
      <c r="I424" s="66"/>
    </row>
    <row r="425" spans="5:9" s="118" customFormat="1" x14ac:dyDescent="0.3">
      <c r="E425" s="66"/>
      <c r="F425" s="66"/>
      <c r="G425" s="66"/>
      <c r="H425" s="66"/>
      <c r="I425" s="66"/>
    </row>
    <row r="426" spans="5:9" s="118" customFormat="1" x14ac:dyDescent="0.3">
      <c r="E426" s="66"/>
      <c r="F426" s="66"/>
      <c r="G426" s="66"/>
      <c r="H426" s="66"/>
      <c r="I426" s="66"/>
    </row>
    <row r="427" spans="5:9" s="118" customFormat="1" x14ac:dyDescent="0.3">
      <c r="E427" s="66"/>
      <c r="F427" s="66"/>
      <c r="G427" s="66"/>
      <c r="H427" s="66"/>
      <c r="I427" s="66"/>
    </row>
    <row r="428" spans="5:9" s="118" customFormat="1" x14ac:dyDescent="0.3">
      <c r="E428" s="66"/>
      <c r="F428" s="66"/>
      <c r="G428" s="66"/>
      <c r="H428" s="66"/>
      <c r="I428" s="66"/>
    </row>
    <row r="429" spans="5:9" s="118" customFormat="1" x14ac:dyDescent="0.3">
      <c r="E429" s="66"/>
      <c r="F429" s="66"/>
      <c r="G429" s="66"/>
      <c r="H429" s="66"/>
      <c r="I429" s="66"/>
    </row>
    <row r="430" spans="5:9" s="118" customFormat="1" x14ac:dyDescent="0.3">
      <c r="E430" s="66"/>
      <c r="F430" s="66"/>
      <c r="G430" s="66"/>
      <c r="H430" s="66"/>
      <c r="I430" s="66"/>
    </row>
    <row r="431" spans="5:9" s="118" customFormat="1" x14ac:dyDescent="0.3">
      <c r="E431" s="66"/>
      <c r="F431" s="66"/>
      <c r="G431" s="66"/>
      <c r="H431" s="66"/>
      <c r="I431" s="66"/>
    </row>
    <row r="432" spans="5:9" s="118" customFormat="1" x14ac:dyDescent="0.3">
      <c r="E432" s="66"/>
      <c r="F432" s="66"/>
      <c r="G432" s="66"/>
      <c r="H432" s="66"/>
      <c r="I432" s="66"/>
    </row>
    <row r="433" spans="5:9" s="118" customFormat="1" x14ac:dyDescent="0.3">
      <c r="E433" s="66"/>
      <c r="F433" s="66"/>
      <c r="G433" s="66"/>
      <c r="H433" s="66"/>
      <c r="I433" s="66"/>
    </row>
    <row r="434" spans="5:9" s="118" customFormat="1" x14ac:dyDescent="0.3">
      <c r="E434" s="66"/>
      <c r="F434" s="66"/>
      <c r="G434" s="66"/>
      <c r="H434" s="66"/>
      <c r="I434" s="66"/>
    </row>
    <row r="435" spans="5:9" s="118" customFormat="1" x14ac:dyDescent="0.3">
      <c r="E435" s="66"/>
      <c r="F435" s="66"/>
      <c r="G435" s="66"/>
      <c r="H435" s="66"/>
      <c r="I435" s="66"/>
    </row>
    <row r="436" spans="5:9" s="118" customFormat="1" x14ac:dyDescent="0.3">
      <c r="E436" s="66"/>
      <c r="F436" s="66"/>
      <c r="G436" s="66"/>
      <c r="H436" s="66"/>
      <c r="I436" s="66"/>
    </row>
    <row r="437" spans="5:9" s="118" customFormat="1" x14ac:dyDescent="0.3">
      <c r="E437" s="66"/>
      <c r="F437" s="66"/>
      <c r="G437" s="66"/>
      <c r="H437" s="66"/>
      <c r="I437" s="66"/>
    </row>
    <row r="438" spans="5:9" s="118" customFormat="1" x14ac:dyDescent="0.3">
      <c r="E438" s="66"/>
      <c r="F438" s="66"/>
      <c r="G438" s="66"/>
      <c r="H438" s="66"/>
      <c r="I438" s="66"/>
    </row>
    <row r="439" spans="5:9" s="118" customFormat="1" x14ac:dyDescent="0.3">
      <c r="E439" s="66"/>
      <c r="F439" s="66"/>
      <c r="G439" s="66"/>
      <c r="H439" s="66"/>
      <c r="I439" s="66"/>
    </row>
    <row r="440" spans="5:9" s="118" customFormat="1" x14ac:dyDescent="0.3">
      <c r="E440" s="66"/>
      <c r="F440" s="66"/>
      <c r="G440" s="66"/>
      <c r="H440" s="66"/>
      <c r="I440" s="66"/>
    </row>
    <row r="441" spans="5:9" s="118" customFormat="1" x14ac:dyDescent="0.3">
      <c r="E441" s="66"/>
      <c r="F441" s="66"/>
      <c r="G441" s="66"/>
      <c r="H441" s="66"/>
      <c r="I441" s="66"/>
    </row>
    <row r="442" spans="5:9" s="118" customFormat="1" x14ac:dyDescent="0.3">
      <c r="E442" s="66"/>
      <c r="F442" s="66"/>
      <c r="G442" s="66"/>
      <c r="H442" s="66"/>
      <c r="I442" s="66"/>
    </row>
    <row r="443" spans="5:9" s="118" customFormat="1" x14ac:dyDescent="0.3">
      <c r="E443" s="66"/>
      <c r="F443" s="66"/>
      <c r="G443" s="66"/>
      <c r="H443" s="66"/>
      <c r="I443" s="66"/>
    </row>
    <row r="444" spans="5:9" s="118" customFormat="1" x14ac:dyDescent="0.3">
      <c r="E444" s="66"/>
      <c r="F444" s="66"/>
      <c r="G444" s="66"/>
      <c r="H444" s="66"/>
      <c r="I444" s="66"/>
    </row>
    <row r="445" spans="5:9" s="118" customFormat="1" x14ac:dyDescent="0.3">
      <c r="E445" s="66"/>
      <c r="F445" s="66"/>
      <c r="G445" s="66"/>
      <c r="H445" s="66"/>
      <c r="I445" s="66"/>
    </row>
    <row r="446" spans="5:9" s="118" customFormat="1" x14ac:dyDescent="0.3">
      <c r="E446" s="66"/>
      <c r="F446" s="66"/>
      <c r="G446" s="66"/>
      <c r="H446" s="66"/>
      <c r="I446" s="66"/>
    </row>
    <row r="447" spans="5:9" s="118" customFormat="1" x14ac:dyDescent="0.3">
      <c r="E447" s="66"/>
      <c r="F447" s="66"/>
      <c r="G447" s="66"/>
      <c r="H447" s="66"/>
      <c r="I447" s="66"/>
    </row>
    <row r="448" spans="5:9" s="118" customFormat="1" x14ac:dyDescent="0.3">
      <c r="E448" s="66"/>
      <c r="F448" s="66"/>
      <c r="G448" s="66"/>
      <c r="H448" s="66"/>
      <c r="I448" s="66"/>
    </row>
    <row r="449" spans="5:9" s="118" customFormat="1" x14ac:dyDescent="0.3">
      <c r="E449" s="66"/>
      <c r="F449" s="66"/>
      <c r="G449" s="66"/>
      <c r="H449" s="66"/>
      <c r="I449" s="66"/>
    </row>
    <row r="450" spans="5:9" s="118" customFormat="1" x14ac:dyDescent="0.3">
      <c r="E450" s="66"/>
      <c r="F450" s="66"/>
      <c r="G450" s="66"/>
      <c r="H450" s="66"/>
      <c r="I450" s="66"/>
    </row>
    <row r="451" spans="5:9" s="118" customFormat="1" x14ac:dyDescent="0.3">
      <c r="E451" s="66"/>
      <c r="F451" s="66"/>
      <c r="G451" s="66"/>
      <c r="H451" s="66"/>
      <c r="I451" s="66"/>
    </row>
    <row r="452" spans="5:9" s="118" customFormat="1" x14ac:dyDescent="0.3">
      <c r="E452" s="66"/>
      <c r="F452" s="66"/>
      <c r="G452" s="66"/>
      <c r="H452" s="66"/>
      <c r="I452" s="66"/>
    </row>
    <row r="453" spans="5:9" s="118" customFormat="1" x14ac:dyDescent="0.3">
      <c r="E453" s="66"/>
      <c r="F453" s="66"/>
      <c r="G453" s="66"/>
      <c r="H453" s="66"/>
      <c r="I453" s="66"/>
    </row>
    <row r="454" spans="5:9" s="118" customFormat="1" x14ac:dyDescent="0.3">
      <c r="E454" s="66"/>
      <c r="F454" s="66"/>
      <c r="G454" s="66"/>
      <c r="H454" s="66"/>
      <c r="I454" s="66"/>
    </row>
    <row r="455" spans="5:9" s="118" customFormat="1" x14ac:dyDescent="0.3">
      <c r="E455" s="66"/>
      <c r="F455" s="66"/>
      <c r="G455" s="66"/>
      <c r="H455" s="66"/>
      <c r="I455" s="66"/>
    </row>
    <row r="456" spans="5:9" s="118" customFormat="1" x14ac:dyDescent="0.3">
      <c r="E456" s="66"/>
      <c r="F456" s="66"/>
      <c r="G456" s="66"/>
      <c r="H456" s="66"/>
      <c r="I456" s="66"/>
    </row>
    <row r="457" spans="5:9" s="118" customFormat="1" x14ac:dyDescent="0.3">
      <c r="E457" s="66"/>
      <c r="F457" s="66"/>
      <c r="G457" s="66"/>
      <c r="H457" s="66"/>
      <c r="I457" s="66"/>
    </row>
    <row r="458" spans="5:9" s="118" customFormat="1" x14ac:dyDescent="0.3">
      <c r="E458" s="66"/>
      <c r="F458" s="66"/>
      <c r="G458" s="66"/>
      <c r="H458" s="66"/>
      <c r="I458" s="66"/>
    </row>
    <row r="459" spans="5:9" s="118" customFormat="1" x14ac:dyDescent="0.3">
      <c r="E459" s="66"/>
      <c r="F459" s="66"/>
      <c r="G459" s="66"/>
      <c r="H459" s="66"/>
      <c r="I459" s="66"/>
    </row>
    <row r="460" spans="5:9" s="118" customFormat="1" x14ac:dyDescent="0.3">
      <c r="E460" s="66"/>
      <c r="F460" s="66"/>
      <c r="G460" s="66"/>
      <c r="H460" s="66"/>
      <c r="I460" s="66"/>
    </row>
    <row r="461" spans="5:9" s="118" customFormat="1" x14ac:dyDescent="0.3">
      <c r="E461" s="66"/>
      <c r="F461" s="66"/>
      <c r="G461" s="66"/>
      <c r="H461" s="66"/>
      <c r="I461" s="66"/>
    </row>
    <row r="462" spans="5:9" s="118" customFormat="1" x14ac:dyDescent="0.3">
      <c r="E462" s="66"/>
      <c r="F462" s="66"/>
      <c r="G462" s="66"/>
      <c r="H462" s="66"/>
      <c r="I462" s="66"/>
    </row>
    <row r="463" spans="5:9" s="118" customFormat="1" x14ac:dyDescent="0.3">
      <c r="E463" s="66"/>
      <c r="F463" s="66"/>
      <c r="G463" s="66"/>
      <c r="H463" s="66"/>
      <c r="I463" s="66"/>
    </row>
    <row r="464" spans="5:9" s="118" customFormat="1" x14ac:dyDescent="0.3">
      <c r="E464" s="66"/>
      <c r="F464" s="66"/>
      <c r="G464" s="66"/>
      <c r="H464" s="66"/>
      <c r="I464" s="66"/>
    </row>
    <row r="465" spans="5:9" s="118" customFormat="1" x14ac:dyDescent="0.3">
      <c r="E465" s="66"/>
      <c r="F465" s="66"/>
      <c r="G465" s="66"/>
      <c r="H465" s="66"/>
      <c r="I465" s="66"/>
    </row>
    <row r="466" spans="5:9" s="118" customFormat="1" x14ac:dyDescent="0.3">
      <c r="E466" s="66"/>
      <c r="F466" s="66"/>
      <c r="G466" s="66"/>
      <c r="H466" s="66"/>
      <c r="I466" s="66"/>
    </row>
    <row r="467" spans="5:9" s="118" customFormat="1" x14ac:dyDescent="0.3">
      <c r="E467" s="66"/>
      <c r="F467" s="66"/>
      <c r="G467" s="66"/>
      <c r="H467" s="66"/>
      <c r="I467" s="66"/>
    </row>
    <row r="468" spans="5:9" s="118" customFormat="1" x14ac:dyDescent="0.3">
      <c r="E468" s="66"/>
      <c r="F468" s="66"/>
      <c r="G468" s="66"/>
      <c r="H468" s="66"/>
      <c r="I468" s="66"/>
    </row>
    <row r="469" spans="5:9" s="118" customFormat="1" x14ac:dyDescent="0.3">
      <c r="E469" s="66"/>
      <c r="F469" s="66"/>
      <c r="G469" s="66"/>
      <c r="H469" s="66"/>
      <c r="I469" s="66"/>
    </row>
    <row r="470" spans="5:9" s="118" customFormat="1" x14ac:dyDescent="0.3">
      <c r="E470" s="66"/>
      <c r="F470" s="66"/>
      <c r="G470" s="66"/>
      <c r="H470" s="66"/>
      <c r="I470" s="66"/>
    </row>
    <row r="471" spans="5:9" s="118" customFormat="1" x14ac:dyDescent="0.3">
      <c r="E471" s="66"/>
      <c r="F471" s="66"/>
      <c r="G471" s="66"/>
      <c r="H471" s="66"/>
      <c r="I471" s="66"/>
    </row>
    <row r="472" spans="5:9" s="118" customFormat="1" x14ac:dyDescent="0.3">
      <c r="E472" s="66"/>
      <c r="F472" s="66"/>
      <c r="G472" s="66"/>
      <c r="H472" s="66"/>
      <c r="I472" s="66"/>
    </row>
    <row r="473" spans="5:9" s="118" customFormat="1" x14ac:dyDescent="0.3">
      <c r="E473" s="66"/>
      <c r="F473" s="66"/>
      <c r="G473" s="66"/>
      <c r="H473" s="66"/>
      <c r="I473" s="66"/>
    </row>
    <row r="474" spans="5:9" s="118" customFormat="1" x14ac:dyDescent="0.3">
      <c r="E474" s="66"/>
      <c r="F474" s="66"/>
      <c r="G474" s="66"/>
      <c r="H474" s="66"/>
      <c r="I474" s="66"/>
    </row>
    <row r="475" spans="5:9" s="118" customFormat="1" x14ac:dyDescent="0.3">
      <c r="E475" s="66"/>
      <c r="F475" s="66"/>
      <c r="G475" s="66"/>
      <c r="H475" s="66"/>
      <c r="I475" s="66"/>
    </row>
    <row r="476" spans="5:9" s="118" customFormat="1" x14ac:dyDescent="0.3">
      <c r="E476" s="66"/>
      <c r="F476" s="66"/>
      <c r="G476" s="66"/>
      <c r="H476" s="66"/>
      <c r="I476" s="66"/>
    </row>
    <row r="477" spans="5:9" s="118" customFormat="1" x14ac:dyDescent="0.3">
      <c r="E477" s="66"/>
      <c r="F477" s="66"/>
      <c r="G477" s="66"/>
      <c r="H477" s="66"/>
      <c r="I477" s="66"/>
    </row>
    <row r="478" spans="5:9" s="118" customFormat="1" x14ac:dyDescent="0.3">
      <c r="E478" s="66"/>
      <c r="F478" s="66"/>
      <c r="G478" s="66"/>
      <c r="H478" s="66"/>
      <c r="I478" s="66"/>
    </row>
    <row r="479" spans="5:9" s="118" customFormat="1" x14ac:dyDescent="0.3">
      <c r="E479" s="66"/>
      <c r="F479" s="66"/>
      <c r="G479" s="66"/>
      <c r="H479" s="66"/>
      <c r="I479" s="66"/>
    </row>
    <row r="480" spans="5:9" s="118" customFormat="1" x14ac:dyDescent="0.3">
      <c r="E480" s="66"/>
      <c r="F480" s="66"/>
      <c r="G480" s="66"/>
      <c r="H480" s="66"/>
      <c r="I480" s="66"/>
    </row>
    <row r="481" spans="5:9" s="118" customFormat="1" x14ac:dyDescent="0.3">
      <c r="E481" s="66"/>
      <c r="F481" s="66"/>
      <c r="G481" s="66"/>
      <c r="H481" s="66"/>
      <c r="I481" s="66"/>
    </row>
    <row r="482" spans="5:9" s="118" customFormat="1" x14ac:dyDescent="0.3">
      <c r="E482" s="66"/>
      <c r="F482" s="66"/>
      <c r="G482" s="66"/>
      <c r="H482" s="66"/>
      <c r="I482" s="66"/>
    </row>
    <row r="483" spans="5:9" s="118" customFormat="1" x14ac:dyDescent="0.3">
      <c r="E483" s="66"/>
      <c r="F483" s="66"/>
      <c r="G483" s="66"/>
      <c r="H483" s="66"/>
      <c r="I483" s="66"/>
    </row>
    <row r="484" spans="5:9" s="118" customFormat="1" x14ac:dyDescent="0.3">
      <c r="E484" s="66"/>
      <c r="F484" s="66"/>
      <c r="G484" s="66"/>
      <c r="H484" s="66"/>
      <c r="I484" s="66"/>
    </row>
    <row r="485" spans="5:9" s="118" customFormat="1" x14ac:dyDescent="0.3">
      <c r="E485" s="66"/>
      <c r="F485" s="66"/>
      <c r="G485" s="66"/>
      <c r="H485" s="66"/>
      <c r="I485" s="66"/>
    </row>
    <row r="486" spans="5:9" s="118" customFormat="1" x14ac:dyDescent="0.3">
      <c r="E486" s="66"/>
      <c r="F486" s="66"/>
      <c r="G486" s="66"/>
      <c r="H486" s="66"/>
      <c r="I486" s="66"/>
    </row>
    <row r="487" spans="5:9" s="118" customFormat="1" x14ac:dyDescent="0.3">
      <c r="E487" s="66"/>
      <c r="F487" s="66"/>
      <c r="G487" s="66"/>
      <c r="H487" s="66"/>
      <c r="I487" s="66"/>
    </row>
    <row r="488" spans="5:9" s="118" customFormat="1" x14ac:dyDescent="0.3">
      <c r="E488" s="66"/>
      <c r="F488" s="66"/>
      <c r="G488" s="66"/>
      <c r="H488" s="66"/>
      <c r="I488" s="66"/>
    </row>
    <row r="489" spans="5:9" s="118" customFormat="1" x14ac:dyDescent="0.3">
      <c r="E489" s="66"/>
      <c r="F489" s="66"/>
      <c r="G489" s="66"/>
      <c r="H489" s="66"/>
      <c r="I489" s="66"/>
    </row>
    <row r="490" spans="5:9" s="118" customFormat="1" x14ac:dyDescent="0.3">
      <c r="E490" s="66"/>
      <c r="F490" s="66"/>
      <c r="G490" s="66"/>
      <c r="H490" s="66"/>
      <c r="I490" s="66"/>
    </row>
    <row r="491" spans="5:9" s="118" customFormat="1" x14ac:dyDescent="0.3">
      <c r="E491" s="66"/>
      <c r="F491" s="66"/>
      <c r="G491" s="66"/>
      <c r="H491" s="66"/>
      <c r="I491" s="66"/>
    </row>
    <row r="492" spans="5:9" s="118" customFormat="1" x14ac:dyDescent="0.3">
      <c r="E492" s="66"/>
      <c r="F492" s="66"/>
      <c r="G492" s="66"/>
      <c r="H492" s="66"/>
      <c r="I492" s="66"/>
    </row>
    <row r="493" spans="5:9" s="118" customFormat="1" x14ac:dyDescent="0.3">
      <c r="E493" s="66"/>
      <c r="F493" s="66"/>
      <c r="G493" s="66"/>
      <c r="H493" s="66"/>
      <c r="I493" s="66"/>
    </row>
    <row r="494" spans="5:9" s="118" customFormat="1" x14ac:dyDescent="0.3">
      <c r="E494" s="66"/>
      <c r="F494" s="66"/>
      <c r="G494" s="66"/>
      <c r="H494" s="66"/>
      <c r="I494" s="66"/>
    </row>
    <row r="495" spans="5:9" s="118" customFormat="1" x14ac:dyDescent="0.3">
      <c r="E495" s="66"/>
      <c r="F495" s="66"/>
      <c r="G495" s="66"/>
      <c r="H495" s="66"/>
      <c r="I495" s="66"/>
    </row>
    <row r="496" spans="5:9" s="118" customFormat="1" x14ac:dyDescent="0.3">
      <c r="E496" s="66"/>
      <c r="F496" s="66"/>
      <c r="G496" s="66"/>
      <c r="H496" s="66"/>
      <c r="I496" s="66"/>
    </row>
    <row r="497" spans="5:9" s="118" customFormat="1" x14ac:dyDescent="0.3">
      <c r="E497" s="66"/>
      <c r="F497" s="66"/>
      <c r="G497" s="66"/>
      <c r="H497" s="66"/>
      <c r="I497" s="66"/>
    </row>
    <row r="498" spans="5:9" s="118" customFormat="1" x14ac:dyDescent="0.3"/>
    <row r="499" spans="5:9" s="118" customFormat="1" x14ac:dyDescent="0.3"/>
    <row r="500" spans="5:9" s="118" customFormat="1" x14ac:dyDescent="0.3"/>
    <row r="501" spans="5:9" s="118" customFormat="1" x14ac:dyDescent="0.3"/>
    <row r="502" spans="5:9" s="118" customFormat="1" x14ac:dyDescent="0.3"/>
    <row r="503" spans="5:9" s="118" customFormat="1" x14ac:dyDescent="0.3"/>
    <row r="504" spans="5:9" s="118" customFormat="1" x14ac:dyDescent="0.3"/>
    <row r="505" spans="5:9" s="118" customFormat="1" x14ac:dyDescent="0.3"/>
    <row r="506" spans="5:9" s="118" customFormat="1" x14ac:dyDescent="0.3"/>
    <row r="507" spans="5:9" s="118" customFormat="1" x14ac:dyDescent="0.3"/>
    <row r="508" spans="5:9" s="118" customFormat="1" x14ac:dyDescent="0.3"/>
    <row r="509" spans="5:9" s="118" customFormat="1" x14ac:dyDescent="0.3"/>
    <row r="510" spans="5:9" s="118" customFormat="1" x14ac:dyDescent="0.3"/>
    <row r="511" spans="5:9" s="118" customFormat="1" x14ac:dyDescent="0.3"/>
    <row r="512" spans="5:9" s="118" customFormat="1" x14ac:dyDescent="0.3"/>
    <row r="513" s="118" customFormat="1" x14ac:dyDescent="0.3"/>
    <row r="514" s="118" customFormat="1" x14ac:dyDescent="0.3"/>
    <row r="515" s="118" customFormat="1" x14ac:dyDescent="0.3"/>
    <row r="516" s="118" customFormat="1" x14ac:dyDescent="0.3"/>
    <row r="517" s="118" customFormat="1" x14ac:dyDescent="0.3"/>
    <row r="518" s="118" customFormat="1" x14ac:dyDescent="0.3"/>
    <row r="519" s="118" customFormat="1" x14ac:dyDescent="0.3"/>
    <row r="520" s="118" customFormat="1" x14ac:dyDescent="0.3"/>
    <row r="521" s="118" customFormat="1" x14ac:dyDescent="0.3"/>
    <row r="522" s="118" customFormat="1" x14ac:dyDescent="0.3"/>
    <row r="523" s="118" customFormat="1" x14ac:dyDescent="0.3"/>
    <row r="524" s="118" customFormat="1" x14ac:dyDescent="0.3"/>
    <row r="525" s="118" customFormat="1" x14ac:dyDescent="0.3"/>
    <row r="526" s="118" customFormat="1" x14ac:dyDescent="0.3"/>
    <row r="527" s="118" customFormat="1" x14ac:dyDescent="0.3"/>
    <row r="528" s="118" customFormat="1" x14ac:dyDescent="0.3"/>
    <row r="529" s="118" customFormat="1" x14ac:dyDescent="0.3"/>
    <row r="530" s="118" customFormat="1" x14ac:dyDescent="0.3"/>
    <row r="531" s="118" customFormat="1" x14ac:dyDescent="0.3"/>
    <row r="532" s="118" customFormat="1" x14ac:dyDescent="0.3"/>
    <row r="533" s="118" customFormat="1" x14ac:dyDescent="0.3"/>
    <row r="534" s="118" customFormat="1" x14ac:dyDescent="0.3"/>
    <row r="535" s="118" customFormat="1" x14ac:dyDescent="0.3"/>
    <row r="536" s="118" customFormat="1" x14ac:dyDescent="0.3"/>
    <row r="537" s="118" customFormat="1" x14ac:dyDescent="0.3"/>
    <row r="538" s="118" customFormat="1" x14ac:dyDescent="0.3"/>
    <row r="539" s="118" customFormat="1" x14ac:dyDescent="0.3"/>
    <row r="540" s="118" customFormat="1" x14ac:dyDescent="0.3"/>
    <row r="541" s="118" customFormat="1" x14ac:dyDescent="0.3"/>
    <row r="542" s="118" customFormat="1" x14ac:dyDescent="0.3"/>
    <row r="543" s="118" customFormat="1" x14ac:dyDescent="0.3"/>
    <row r="544" s="118" customFormat="1" x14ac:dyDescent="0.3"/>
    <row r="545" s="118" customFormat="1" x14ac:dyDescent="0.3"/>
    <row r="546" s="118" customFormat="1" x14ac:dyDescent="0.3"/>
    <row r="547" s="118" customFormat="1" x14ac:dyDescent="0.3"/>
    <row r="548" s="118" customFormat="1" x14ac:dyDescent="0.3"/>
    <row r="549" s="118" customFormat="1" x14ac:dyDescent="0.3"/>
    <row r="550" s="118" customFormat="1" x14ac:dyDescent="0.3"/>
    <row r="551" s="118" customFormat="1" x14ac:dyDescent="0.3"/>
    <row r="552" s="118" customFormat="1" x14ac:dyDescent="0.3"/>
    <row r="553" s="118" customFormat="1" x14ac:dyDescent="0.3"/>
    <row r="554" s="118" customFormat="1" x14ac:dyDescent="0.3"/>
    <row r="555" s="118" customFormat="1" x14ac:dyDescent="0.3"/>
    <row r="556" s="118" customFormat="1" x14ac:dyDescent="0.3"/>
    <row r="557" s="118" customFormat="1" x14ac:dyDescent="0.3"/>
    <row r="558" s="118" customFormat="1" x14ac:dyDescent="0.3"/>
    <row r="559" s="118" customFormat="1" x14ac:dyDescent="0.3"/>
    <row r="560" s="118" customFormat="1" x14ac:dyDescent="0.3"/>
    <row r="561" s="118" customFormat="1" x14ac:dyDescent="0.3"/>
    <row r="562" s="118" customFormat="1" x14ac:dyDescent="0.3"/>
    <row r="563" s="118" customFormat="1" x14ac:dyDescent="0.3"/>
    <row r="564" s="118" customFormat="1" x14ac:dyDescent="0.3"/>
    <row r="565" s="118" customFormat="1" x14ac:dyDescent="0.3"/>
    <row r="566" s="118" customFormat="1" x14ac:dyDescent="0.3"/>
    <row r="567" s="118" customFormat="1" x14ac:dyDescent="0.3"/>
    <row r="568" s="118" customFormat="1" x14ac:dyDescent="0.3"/>
    <row r="569" s="118" customFormat="1" x14ac:dyDescent="0.3"/>
    <row r="570" s="118" customFormat="1" x14ac:dyDescent="0.3"/>
    <row r="571" s="118" customFormat="1" x14ac:dyDescent="0.3"/>
    <row r="572" s="118" customFormat="1" x14ac:dyDescent="0.3"/>
    <row r="573" s="118" customFormat="1" x14ac:dyDescent="0.3"/>
    <row r="574" s="118" customFormat="1" x14ac:dyDescent="0.3"/>
    <row r="575" s="118" customFormat="1" x14ac:dyDescent="0.3"/>
    <row r="576" s="118" customFormat="1" x14ac:dyDescent="0.3"/>
    <row r="577" spans="10:22" s="118" customFormat="1" x14ac:dyDescent="0.3"/>
    <row r="578" spans="10:22" s="118" customFormat="1" x14ac:dyDescent="0.3"/>
    <row r="579" spans="10:22" s="118" customFormat="1" x14ac:dyDescent="0.3"/>
    <row r="580" spans="10:22" s="118" customFormat="1" x14ac:dyDescent="0.3"/>
    <row r="581" spans="10:22" s="118" customFormat="1" x14ac:dyDescent="0.3"/>
    <row r="582" spans="10:22" s="118" customFormat="1" x14ac:dyDescent="0.3"/>
    <row r="583" spans="10:22" s="118" customFormat="1" x14ac:dyDescent="0.3"/>
    <row r="584" spans="10:22" s="118" customFormat="1" x14ac:dyDescent="0.3"/>
    <row r="585" spans="10:22" s="118" customFormat="1" x14ac:dyDescent="0.3"/>
    <row r="586" spans="10:22" s="118" customFormat="1" x14ac:dyDescent="0.3"/>
    <row r="587" spans="10:22" s="118" customFormat="1" x14ac:dyDescent="0.3"/>
    <row r="588" spans="10:22" s="118" customFormat="1" x14ac:dyDescent="0.3"/>
    <row r="589" spans="10:22" s="118" customFormat="1" x14ac:dyDescent="0.3"/>
    <row r="590" spans="10:22" s="118" customFormat="1" x14ac:dyDescent="0.3"/>
    <row r="591" spans="10:22" s="118" customFormat="1" x14ac:dyDescent="0.3"/>
    <row r="592" spans="10:22" s="25" customFormat="1" x14ac:dyDescent="0.3">
      <c r="J592" s="2"/>
      <c r="K592" s="118"/>
      <c r="L592" s="118"/>
      <c r="M592" s="118"/>
      <c r="N592" s="118"/>
      <c r="O592" s="118"/>
      <c r="P592" s="118"/>
      <c r="Q592" s="118"/>
      <c r="R592" s="2"/>
      <c r="S592" s="2"/>
      <c r="T592" s="2"/>
      <c r="U592" s="2"/>
      <c r="V592" s="2"/>
    </row>
  </sheetData>
  <mergeCells count="25">
    <mergeCell ref="C3:I3"/>
    <mergeCell ref="C15:F15"/>
    <mergeCell ref="F29:G29"/>
    <mergeCell ref="F30:G30"/>
    <mergeCell ref="F23:G23"/>
    <mergeCell ref="F24:G24"/>
    <mergeCell ref="F25:G25"/>
    <mergeCell ref="F26:G26"/>
    <mergeCell ref="F27:G27"/>
    <mergeCell ref="K11:M11"/>
    <mergeCell ref="C47:I47"/>
    <mergeCell ref="H38:I38"/>
    <mergeCell ref="C1:I1"/>
    <mergeCell ref="H34:I34"/>
    <mergeCell ref="H35:I35"/>
    <mergeCell ref="H36:I36"/>
    <mergeCell ref="H37:I37"/>
    <mergeCell ref="C32:I32"/>
    <mergeCell ref="C17:G17"/>
    <mergeCell ref="C9:F9"/>
    <mergeCell ref="F19:G19"/>
    <mergeCell ref="F20:G20"/>
    <mergeCell ref="F21:G21"/>
    <mergeCell ref="F22:G22"/>
    <mergeCell ref="F28:G28"/>
  </mergeCells>
  <conditionalFormatting sqref="H20:I30 F20:F30">
    <cfRule type="containsErrors" dxfId="5" priority="4" stopIfTrue="1">
      <formula>ISERROR(F20)</formula>
    </cfRule>
  </conditionalFormatting>
  <conditionalFormatting sqref="D20:E30">
    <cfRule type="containsText" dxfId="4" priority="1" stopIfTrue="1" operator="containsText" text="N/A">
      <formula>NOT(ISERROR(SEARCH("N/A",D20)))</formula>
    </cfRule>
    <cfRule type="notContainsText" dxfId="3" priority="2" stopIfTrue="1" operator="notContains" text="N/A">
      <formula>ISERROR(SEARCH("N/A",D20))</formula>
    </cfRule>
  </conditionalFormatting>
  <dataValidations count="6">
    <dataValidation type="whole" allowBlank="1" showInputMessage="1" showErrorMessage="1" sqref="C11" xr:uid="{00000000-0002-0000-0000-000000000000}">
      <formula1>50</formula1>
      <formula2>100</formula2>
    </dataValidation>
    <dataValidation type="whole" allowBlank="1" showInputMessage="1" showErrorMessage="1" sqref="C13" xr:uid="{00000000-0002-0000-0000-000001000000}">
      <formula1>5</formula1>
      <formula2>100</formula2>
    </dataValidation>
    <dataValidation type="list" allowBlank="1" showInputMessage="1" showErrorMessage="1" sqref="C15:F15" xr:uid="{00000000-0002-0000-0000-000002000000}">
      <formula1>Plan_Names</formula1>
    </dataValidation>
    <dataValidation type="list" allowBlank="1" showInputMessage="1" showErrorMessage="1" sqref="C9:F9" xr:uid="{00000000-0002-0000-0000-000003000000}">
      <formula1>EligibilityGroups</formula1>
    </dataValidation>
    <dataValidation type="list" allowBlank="1" showErrorMessage="1" promptTitle="Step 1:  Choose a health plan." prompt="_x000a_Step 2:  Enter the number of years of service credit that apply." sqref="C10:F10" xr:uid="{00000000-0002-0000-0000-000004000000}">
      <formula1>$D$50:$D$52</formula1>
    </dataValidation>
    <dataValidation type="list" allowBlank="1" showErrorMessage="1" promptTitle="Step 1:  Choose a health plan." prompt="_x000a_Step 2:  Enter the number of years of service credit that apply." sqref="WVL983059:WVN983060 WBT983059:WBV983060 VRX983059:VRZ983060 VIB983059:VID983060 UYF983059:UYH983060 UOJ983059:UOL983060 UEN983059:UEP983060 TUR983059:TUT983060 TKV983059:TKX983060 TAZ983059:TBB983060 SRD983059:SRF983060 SHH983059:SHJ983060 RXL983059:RXN983060 RNP983059:RNR983060 RDT983059:RDV983060 QTX983059:QTZ983060 QKB983059:QKD983060 QAF983059:QAH983060 PQJ983059:PQL983060 PGN983059:PGP983060 OWR983059:OWT983060 OMV983059:OMX983060 OCZ983059:ODB983060 NTD983059:NTF983060 NJH983059:NJJ983060 MZL983059:MZN983060 MPP983059:MPR983060 MFT983059:MFV983060 LVX983059:LVZ983060 LMB983059:LMD983060 LCF983059:LCH983060 KSJ983059:KSL983060 KIN983059:KIP983060 JYR983059:JYT983060 JOV983059:JOX983060 JEZ983059:JFB983060 IVD983059:IVF983060 ILH983059:ILJ983060 IBL983059:IBN983060 HRP983059:HRR983060 HHT983059:HHV983060 GXX983059:GXZ983060 GOB983059:GOD983060 GEF983059:GEH983060 FUJ983059:FUL983060 FKN983059:FKP983060 FAR983059:FAT983060 EQV983059:EQX983060 EGZ983059:EHB983060 DXD983059:DXF983060 DNH983059:DNJ983060 DDL983059:DDN983060 CTP983059:CTR983060 CJT983059:CJV983060 BZX983059:BZZ983060 BQB983059:BQD983060 BGF983059:BGH983060 AWJ983059:AWL983060 AMN983059:AMP983060 ACR983059:ACT983060 SV983059:SX983060 IZ983059:JB983060 C983059:F983060 WVL917523:WVN917524 WLP917523:WLR917524 WBT917523:WBV917524 VRX917523:VRZ917524 VIB917523:VID917524 UYF917523:UYH917524 UOJ917523:UOL917524 UEN917523:UEP917524 TUR917523:TUT917524 TKV917523:TKX917524 TAZ917523:TBB917524 SRD917523:SRF917524 SHH917523:SHJ917524 RXL917523:RXN917524 RNP917523:RNR917524 RDT917523:RDV917524 QTX917523:QTZ917524 QKB917523:QKD917524 QAF917523:QAH917524 PQJ917523:PQL917524 PGN917523:PGP917524 OWR917523:OWT917524 OMV917523:OMX917524 OCZ917523:ODB917524 NTD917523:NTF917524 NJH917523:NJJ917524 MZL917523:MZN917524 MPP917523:MPR917524 MFT917523:MFV917524 LVX917523:LVZ917524 LMB917523:LMD917524 LCF917523:LCH917524 KSJ917523:KSL917524 KIN917523:KIP917524 JYR917523:JYT917524 JOV917523:JOX917524 JEZ917523:JFB917524 IVD917523:IVF917524 ILH917523:ILJ917524 IBL917523:IBN917524 HRP917523:HRR917524 HHT917523:HHV917524 GXX917523:GXZ917524 GOB917523:GOD917524 GEF917523:GEH917524 FUJ917523:FUL917524 FKN917523:FKP917524 FAR917523:FAT917524 EQV917523:EQX917524 EGZ917523:EHB917524 DXD917523:DXF917524 DNH917523:DNJ917524 DDL917523:DDN917524 CTP917523:CTR917524 CJT917523:CJV917524 BZX917523:BZZ917524 BQB917523:BQD917524 BGF917523:BGH917524 AWJ917523:AWL917524 AMN917523:AMP917524 ACR917523:ACT917524 SV917523:SX917524 IZ917523:JB917524 C917523:F917524 WVL851987:WVN851988 WLP851987:WLR851988 WBT851987:WBV851988 VRX851987:VRZ851988 VIB851987:VID851988 UYF851987:UYH851988 UOJ851987:UOL851988 UEN851987:UEP851988 TUR851987:TUT851988 TKV851987:TKX851988 TAZ851987:TBB851988 SRD851987:SRF851988 SHH851987:SHJ851988 RXL851987:RXN851988 RNP851987:RNR851988 RDT851987:RDV851988 QTX851987:QTZ851988 QKB851987:QKD851988 QAF851987:QAH851988 PQJ851987:PQL851988 PGN851987:PGP851988 OWR851987:OWT851988 OMV851987:OMX851988 OCZ851987:ODB851988 NTD851987:NTF851988 NJH851987:NJJ851988 MZL851987:MZN851988 MPP851987:MPR851988 MFT851987:MFV851988 LVX851987:LVZ851988 LMB851987:LMD851988 LCF851987:LCH851988 KSJ851987:KSL851988 KIN851987:KIP851988 JYR851987:JYT851988 JOV851987:JOX851988 JEZ851987:JFB851988 IVD851987:IVF851988 ILH851987:ILJ851988 IBL851987:IBN851988 HRP851987:HRR851988 HHT851987:HHV851988 GXX851987:GXZ851988 GOB851987:GOD851988 GEF851987:GEH851988 FUJ851987:FUL851988 FKN851987:FKP851988 FAR851987:FAT851988 EQV851987:EQX851988 EGZ851987:EHB851988 DXD851987:DXF851988 DNH851987:DNJ851988 DDL851987:DDN851988 CTP851987:CTR851988 CJT851987:CJV851988 BZX851987:BZZ851988 BQB851987:BQD851988 BGF851987:BGH851988 AWJ851987:AWL851988 AMN851987:AMP851988 ACR851987:ACT851988 SV851987:SX851988 IZ851987:JB851988 C851987:F851988 WVL786451:WVN786452 WLP786451:WLR786452 WBT786451:WBV786452 VRX786451:VRZ786452 VIB786451:VID786452 UYF786451:UYH786452 UOJ786451:UOL786452 UEN786451:UEP786452 TUR786451:TUT786452 TKV786451:TKX786452 TAZ786451:TBB786452 SRD786451:SRF786452 SHH786451:SHJ786452 RXL786451:RXN786452 RNP786451:RNR786452 RDT786451:RDV786452 QTX786451:QTZ786452 QKB786451:QKD786452 QAF786451:QAH786452 PQJ786451:PQL786452 PGN786451:PGP786452 OWR786451:OWT786452 OMV786451:OMX786452 OCZ786451:ODB786452 NTD786451:NTF786452 NJH786451:NJJ786452 MZL786451:MZN786452 MPP786451:MPR786452 MFT786451:MFV786452 LVX786451:LVZ786452 LMB786451:LMD786452 LCF786451:LCH786452 KSJ786451:KSL786452 KIN786451:KIP786452 JYR786451:JYT786452 JOV786451:JOX786452 JEZ786451:JFB786452 IVD786451:IVF786452 ILH786451:ILJ786452 IBL786451:IBN786452 HRP786451:HRR786452 HHT786451:HHV786452 GXX786451:GXZ786452 GOB786451:GOD786452 GEF786451:GEH786452 FUJ786451:FUL786452 FKN786451:FKP786452 FAR786451:FAT786452 EQV786451:EQX786452 EGZ786451:EHB786452 DXD786451:DXF786452 DNH786451:DNJ786452 DDL786451:DDN786452 CTP786451:CTR786452 CJT786451:CJV786452 BZX786451:BZZ786452 BQB786451:BQD786452 BGF786451:BGH786452 AWJ786451:AWL786452 AMN786451:AMP786452 ACR786451:ACT786452 SV786451:SX786452 IZ786451:JB786452 C786451:F786452 WVL720915:WVN720916 WLP720915:WLR720916 WBT720915:WBV720916 VRX720915:VRZ720916 VIB720915:VID720916 UYF720915:UYH720916 UOJ720915:UOL720916 UEN720915:UEP720916 TUR720915:TUT720916 TKV720915:TKX720916 TAZ720915:TBB720916 SRD720915:SRF720916 SHH720915:SHJ720916 RXL720915:RXN720916 RNP720915:RNR720916 RDT720915:RDV720916 QTX720915:QTZ720916 QKB720915:QKD720916 QAF720915:QAH720916 PQJ720915:PQL720916 PGN720915:PGP720916 OWR720915:OWT720916 OMV720915:OMX720916 OCZ720915:ODB720916 NTD720915:NTF720916 NJH720915:NJJ720916 MZL720915:MZN720916 MPP720915:MPR720916 MFT720915:MFV720916 LVX720915:LVZ720916 LMB720915:LMD720916 LCF720915:LCH720916 KSJ720915:KSL720916 KIN720915:KIP720916 JYR720915:JYT720916 JOV720915:JOX720916 JEZ720915:JFB720916 IVD720915:IVF720916 ILH720915:ILJ720916 IBL720915:IBN720916 HRP720915:HRR720916 HHT720915:HHV720916 GXX720915:GXZ720916 GOB720915:GOD720916 GEF720915:GEH720916 FUJ720915:FUL720916 FKN720915:FKP720916 FAR720915:FAT720916 EQV720915:EQX720916 EGZ720915:EHB720916 DXD720915:DXF720916 DNH720915:DNJ720916 DDL720915:DDN720916 CTP720915:CTR720916 CJT720915:CJV720916 BZX720915:BZZ720916 BQB720915:BQD720916 BGF720915:BGH720916 AWJ720915:AWL720916 AMN720915:AMP720916 ACR720915:ACT720916 SV720915:SX720916 IZ720915:JB720916 C720915:F720916 WVL655379:WVN655380 WLP655379:WLR655380 WBT655379:WBV655380 VRX655379:VRZ655380 VIB655379:VID655380 UYF655379:UYH655380 UOJ655379:UOL655380 UEN655379:UEP655380 TUR655379:TUT655380 TKV655379:TKX655380 TAZ655379:TBB655380 SRD655379:SRF655380 SHH655379:SHJ655380 RXL655379:RXN655380 RNP655379:RNR655380 RDT655379:RDV655380 QTX655379:QTZ655380 QKB655379:QKD655380 QAF655379:QAH655380 PQJ655379:PQL655380 PGN655379:PGP655380 OWR655379:OWT655380 OMV655379:OMX655380 OCZ655379:ODB655380 NTD655379:NTF655380 NJH655379:NJJ655380 MZL655379:MZN655380 MPP655379:MPR655380 MFT655379:MFV655380 LVX655379:LVZ655380 LMB655379:LMD655380 LCF655379:LCH655380 KSJ655379:KSL655380 KIN655379:KIP655380 JYR655379:JYT655380 JOV655379:JOX655380 JEZ655379:JFB655380 IVD655379:IVF655380 ILH655379:ILJ655380 IBL655379:IBN655380 HRP655379:HRR655380 HHT655379:HHV655380 GXX655379:GXZ655380 GOB655379:GOD655380 GEF655379:GEH655380 FUJ655379:FUL655380 FKN655379:FKP655380 FAR655379:FAT655380 EQV655379:EQX655380 EGZ655379:EHB655380 DXD655379:DXF655380 DNH655379:DNJ655380 DDL655379:DDN655380 CTP655379:CTR655380 CJT655379:CJV655380 BZX655379:BZZ655380 BQB655379:BQD655380 BGF655379:BGH655380 AWJ655379:AWL655380 AMN655379:AMP655380 ACR655379:ACT655380 SV655379:SX655380 IZ655379:JB655380 C655379:F655380 WVL589843:WVN589844 WLP589843:WLR589844 WBT589843:WBV589844 VRX589843:VRZ589844 VIB589843:VID589844 UYF589843:UYH589844 UOJ589843:UOL589844 UEN589843:UEP589844 TUR589843:TUT589844 TKV589843:TKX589844 TAZ589843:TBB589844 SRD589843:SRF589844 SHH589843:SHJ589844 RXL589843:RXN589844 RNP589843:RNR589844 RDT589843:RDV589844 QTX589843:QTZ589844 QKB589843:QKD589844 QAF589843:QAH589844 PQJ589843:PQL589844 PGN589843:PGP589844 OWR589843:OWT589844 OMV589843:OMX589844 OCZ589843:ODB589844 NTD589843:NTF589844 NJH589843:NJJ589844 MZL589843:MZN589844 MPP589843:MPR589844 MFT589843:MFV589844 LVX589843:LVZ589844 LMB589843:LMD589844 LCF589843:LCH589844 KSJ589843:KSL589844 KIN589843:KIP589844 JYR589843:JYT589844 JOV589843:JOX589844 JEZ589843:JFB589844 IVD589843:IVF589844 ILH589843:ILJ589844 IBL589843:IBN589844 HRP589843:HRR589844 HHT589843:HHV589844 GXX589843:GXZ589844 GOB589843:GOD589844 GEF589843:GEH589844 FUJ589843:FUL589844 FKN589843:FKP589844 FAR589843:FAT589844 EQV589843:EQX589844 EGZ589843:EHB589844 DXD589843:DXF589844 DNH589843:DNJ589844 DDL589843:DDN589844 CTP589843:CTR589844 CJT589843:CJV589844 BZX589843:BZZ589844 BQB589843:BQD589844 BGF589843:BGH589844 AWJ589843:AWL589844 AMN589843:AMP589844 ACR589843:ACT589844 SV589843:SX589844 IZ589843:JB589844 C589843:F589844 WVL524307:WVN524308 WLP524307:WLR524308 WBT524307:WBV524308 VRX524307:VRZ524308 VIB524307:VID524308 UYF524307:UYH524308 UOJ524307:UOL524308 UEN524307:UEP524308 TUR524307:TUT524308 TKV524307:TKX524308 TAZ524307:TBB524308 SRD524307:SRF524308 SHH524307:SHJ524308 RXL524307:RXN524308 RNP524307:RNR524308 RDT524307:RDV524308 QTX524307:QTZ524308 QKB524307:QKD524308 QAF524307:QAH524308 PQJ524307:PQL524308 PGN524307:PGP524308 OWR524307:OWT524308 OMV524307:OMX524308 OCZ524307:ODB524308 NTD524307:NTF524308 NJH524307:NJJ524308 MZL524307:MZN524308 MPP524307:MPR524308 MFT524307:MFV524308 LVX524307:LVZ524308 LMB524307:LMD524308 LCF524307:LCH524308 KSJ524307:KSL524308 KIN524307:KIP524308 JYR524307:JYT524308 JOV524307:JOX524308 JEZ524307:JFB524308 IVD524307:IVF524308 ILH524307:ILJ524308 IBL524307:IBN524308 HRP524307:HRR524308 HHT524307:HHV524308 GXX524307:GXZ524308 GOB524307:GOD524308 GEF524307:GEH524308 FUJ524307:FUL524308 FKN524307:FKP524308 FAR524307:FAT524308 EQV524307:EQX524308 EGZ524307:EHB524308 DXD524307:DXF524308 DNH524307:DNJ524308 DDL524307:DDN524308 CTP524307:CTR524308 CJT524307:CJV524308 BZX524307:BZZ524308 BQB524307:BQD524308 BGF524307:BGH524308 AWJ524307:AWL524308 AMN524307:AMP524308 ACR524307:ACT524308 SV524307:SX524308 IZ524307:JB524308 C524307:F524308 WVL458771:WVN458772 WLP458771:WLR458772 WBT458771:WBV458772 VRX458771:VRZ458772 VIB458771:VID458772 UYF458771:UYH458772 UOJ458771:UOL458772 UEN458771:UEP458772 TUR458771:TUT458772 TKV458771:TKX458772 TAZ458771:TBB458772 SRD458771:SRF458772 SHH458771:SHJ458772 RXL458771:RXN458772 RNP458771:RNR458772 RDT458771:RDV458772 QTX458771:QTZ458772 QKB458771:QKD458772 QAF458771:QAH458772 PQJ458771:PQL458772 PGN458771:PGP458772 OWR458771:OWT458772 OMV458771:OMX458772 OCZ458771:ODB458772 NTD458771:NTF458772 NJH458771:NJJ458772 MZL458771:MZN458772 MPP458771:MPR458772 MFT458771:MFV458772 LVX458771:LVZ458772 LMB458771:LMD458772 LCF458771:LCH458772 KSJ458771:KSL458772 KIN458771:KIP458772 JYR458771:JYT458772 JOV458771:JOX458772 JEZ458771:JFB458772 IVD458771:IVF458772 ILH458771:ILJ458772 IBL458771:IBN458772 HRP458771:HRR458772 HHT458771:HHV458772 GXX458771:GXZ458772 GOB458771:GOD458772 GEF458771:GEH458772 FUJ458771:FUL458772 FKN458771:FKP458772 FAR458771:FAT458772 EQV458771:EQX458772 EGZ458771:EHB458772 DXD458771:DXF458772 DNH458771:DNJ458772 DDL458771:DDN458772 CTP458771:CTR458772 CJT458771:CJV458772 BZX458771:BZZ458772 BQB458771:BQD458772 BGF458771:BGH458772 AWJ458771:AWL458772 AMN458771:AMP458772 ACR458771:ACT458772 SV458771:SX458772 IZ458771:JB458772 C458771:F458772 WVL393235:WVN393236 WLP393235:WLR393236 WBT393235:WBV393236 VRX393235:VRZ393236 VIB393235:VID393236 UYF393235:UYH393236 UOJ393235:UOL393236 UEN393235:UEP393236 TUR393235:TUT393236 TKV393235:TKX393236 TAZ393235:TBB393236 SRD393235:SRF393236 SHH393235:SHJ393236 RXL393235:RXN393236 RNP393235:RNR393236 RDT393235:RDV393236 QTX393235:QTZ393236 QKB393235:QKD393236 QAF393235:QAH393236 PQJ393235:PQL393236 PGN393235:PGP393236 OWR393235:OWT393236 OMV393235:OMX393236 OCZ393235:ODB393236 NTD393235:NTF393236 NJH393235:NJJ393236 MZL393235:MZN393236 MPP393235:MPR393236 MFT393235:MFV393236 LVX393235:LVZ393236 LMB393235:LMD393236 LCF393235:LCH393236 KSJ393235:KSL393236 KIN393235:KIP393236 JYR393235:JYT393236 JOV393235:JOX393236 JEZ393235:JFB393236 IVD393235:IVF393236 ILH393235:ILJ393236 IBL393235:IBN393236 HRP393235:HRR393236 HHT393235:HHV393236 GXX393235:GXZ393236 GOB393235:GOD393236 GEF393235:GEH393236 FUJ393235:FUL393236 FKN393235:FKP393236 FAR393235:FAT393236 EQV393235:EQX393236 EGZ393235:EHB393236 DXD393235:DXF393236 DNH393235:DNJ393236 DDL393235:DDN393236 CTP393235:CTR393236 CJT393235:CJV393236 BZX393235:BZZ393236 BQB393235:BQD393236 BGF393235:BGH393236 AWJ393235:AWL393236 AMN393235:AMP393236 ACR393235:ACT393236 SV393235:SX393236 IZ393235:JB393236 C393235:F393236 WVL327699:WVN327700 WLP327699:WLR327700 WBT327699:WBV327700 VRX327699:VRZ327700 VIB327699:VID327700 UYF327699:UYH327700 UOJ327699:UOL327700 UEN327699:UEP327700 TUR327699:TUT327700 TKV327699:TKX327700 TAZ327699:TBB327700 SRD327699:SRF327700 SHH327699:SHJ327700 RXL327699:RXN327700 RNP327699:RNR327700 RDT327699:RDV327700 QTX327699:QTZ327700 QKB327699:QKD327700 QAF327699:QAH327700 PQJ327699:PQL327700 PGN327699:PGP327700 OWR327699:OWT327700 OMV327699:OMX327700 OCZ327699:ODB327700 NTD327699:NTF327700 NJH327699:NJJ327700 MZL327699:MZN327700 MPP327699:MPR327700 MFT327699:MFV327700 LVX327699:LVZ327700 LMB327699:LMD327700 LCF327699:LCH327700 KSJ327699:KSL327700 KIN327699:KIP327700 JYR327699:JYT327700 JOV327699:JOX327700 JEZ327699:JFB327700 IVD327699:IVF327700 ILH327699:ILJ327700 IBL327699:IBN327700 HRP327699:HRR327700 HHT327699:HHV327700 GXX327699:GXZ327700 GOB327699:GOD327700 GEF327699:GEH327700 FUJ327699:FUL327700 FKN327699:FKP327700 FAR327699:FAT327700 EQV327699:EQX327700 EGZ327699:EHB327700 DXD327699:DXF327700 DNH327699:DNJ327700 DDL327699:DDN327700 CTP327699:CTR327700 CJT327699:CJV327700 BZX327699:BZZ327700 BQB327699:BQD327700 BGF327699:BGH327700 AWJ327699:AWL327700 AMN327699:AMP327700 ACR327699:ACT327700 SV327699:SX327700 IZ327699:JB327700 C327699:F327700 WVL262163:WVN262164 WLP262163:WLR262164 WBT262163:WBV262164 VRX262163:VRZ262164 VIB262163:VID262164 UYF262163:UYH262164 UOJ262163:UOL262164 UEN262163:UEP262164 TUR262163:TUT262164 TKV262163:TKX262164 TAZ262163:TBB262164 SRD262163:SRF262164 SHH262163:SHJ262164 RXL262163:RXN262164 RNP262163:RNR262164 RDT262163:RDV262164 QTX262163:QTZ262164 QKB262163:QKD262164 QAF262163:QAH262164 PQJ262163:PQL262164 PGN262163:PGP262164 OWR262163:OWT262164 OMV262163:OMX262164 OCZ262163:ODB262164 NTD262163:NTF262164 NJH262163:NJJ262164 MZL262163:MZN262164 MPP262163:MPR262164 MFT262163:MFV262164 LVX262163:LVZ262164 LMB262163:LMD262164 LCF262163:LCH262164 KSJ262163:KSL262164 KIN262163:KIP262164 JYR262163:JYT262164 JOV262163:JOX262164 JEZ262163:JFB262164 IVD262163:IVF262164 ILH262163:ILJ262164 IBL262163:IBN262164 HRP262163:HRR262164 HHT262163:HHV262164 GXX262163:GXZ262164 GOB262163:GOD262164 GEF262163:GEH262164 FUJ262163:FUL262164 FKN262163:FKP262164 FAR262163:FAT262164 EQV262163:EQX262164 EGZ262163:EHB262164 DXD262163:DXF262164 DNH262163:DNJ262164 DDL262163:DDN262164 CTP262163:CTR262164 CJT262163:CJV262164 BZX262163:BZZ262164 BQB262163:BQD262164 BGF262163:BGH262164 AWJ262163:AWL262164 AMN262163:AMP262164 ACR262163:ACT262164 SV262163:SX262164 IZ262163:JB262164 C262163:F262164 WVL196627:WVN196628 WLP196627:WLR196628 WBT196627:WBV196628 VRX196627:VRZ196628 VIB196627:VID196628 UYF196627:UYH196628 UOJ196627:UOL196628 UEN196627:UEP196628 TUR196627:TUT196628 TKV196627:TKX196628 TAZ196627:TBB196628 SRD196627:SRF196628 SHH196627:SHJ196628 RXL196627:RXN196628 RNP196627:RNR196628 RDT196627:RDV196628 QTX196627:QTZ196628 QKB196627:QKD196628 QAF196627:QAH196628 PQJ196627:PQL196628 PGN196627:PGP196628 OWR196627:OWT196628 OMV196627:OMX196628 OCZ196627:ODB196628 NTD196627:NTF196628 NJH196627:NJJ196628 MZL196627:MZN196628 MPP196627:MPR196628 MFT196627:MFV196628 LVX196627:LVZ196628 LMB196627:LMD196628 LCF196627:LCH196628 KSJ196627:KSL196628 KIN196627:KIP196628 JYR196627:JYT196628 JOV196627:JOX196628 JEZ196627:JFB196628 IVD196627:IVF196628 ILH196627:ILJ196628 IBL196627:IBN196628 HRP196627:HRR196628 HHT196627:HHV196628 GXX196627:GXZ196628 GOB196627:GOD196628 GEF196627:GEH196628 FUJ196627:FUL196628 FKN196627:FKP196628 FAR196627:FAT196628 EQV196627:EQX196628 EGZ196627:EHB196628 DXD196627:DXF196628 DNH196627:DNJ196628 DDL196627:DDN196628 CTP196627:CTR196628 CJT196627:CJV196628 BZX196627:BZZ196628 BQB196627:BQD196628 BGF196627:BGH196628 AWJ196627:AWL196628 AMN196627:AMP196628 ACR196627:ACT196628 SV196627:SX196628 IZ196627:JB196628 C196627:F196628 WVL131091:WVN131092 WLP131091:WLR131092 WBT131091:WBV131092 VRX131091:VRZ131092 VIB131091:VID131092 UYF131091:UYH131092 UOJ131091:UOL131092 UEN131091:UEP131092 TUR131091:TUT131092 TKV131091:TKX131092 TAZ131091:TBB131092 SRD131091:SRF131092 SHH131091:SHJ131092 RXL131091:RXN131092 RNP131091:RNR131092 RDT131091:RDV131092 QTX131091:QTZ131092 QKB131091:QKD131092 QAF131091:QAH131092 PQJ131091:PQL131092 PGN131091:PGP131092 OWR131091:OWT131092 OMV131091:OMX131092 OCZ131091:ODB131092 NTD131091:NTF131092 NJH131091:NJJ131092 MZL131091:MZN131092 MPP131091:MPR131092 MFT131091:MFV131092 LVX131091:LVZ131092 LMB131091:LMD131092 LCF131091:LCH131092 KSJ131091:KSL131092 KIN131091:KIP131092 JYR131091:JYT131092 JOV131091:JOX131092 JEZ131091:JFB131092 IVD131091:IVF131092 ILH131091:ILJ131092 IBL131091:IBN131092 HRP131091:HRR131092 HHT131091:HHV131092 GXX131091:GXZ131092 GOB131091:GOD131092 GEF131091:GEH131092 FUJ131091:FUL131092 FKN131091:FKP131092 FAR131091:FAT131092 EQV131091:EQX131092 EGZ131091:EHB131092 DXD131091:DXF131092 DNH131091:DNJ131092 DDL131091:DDN131092 CTP131091:CTR131092 CJT131091:CJV131092 BZX131091:BZZ131092 BQB131091:BQD131092 BGF131091:BGH131092 AWJ131091:AWL131092 AMN131091:AMP131092 ACR131091:ACT131092 SV131091:SX131092 IZ131091:JB131092 C131091:F131092 WVL65555:WVN65556 WLP65555:WLR65556 WBT65555:WBV65556 VRX65555:VRZ65556 VIB65555:VID65556 UYF65555:UYH65556 UOJ65555:UOL65556 UEN65555:UEP65556 TUR65555:TUT65556 TKV65555:TKX65556 TAZ65555:TBB65556 SRD65555:SRF65556 SHH65555:SHJ65556 RXL65555:RXN65556 RNP65555:RNR65556 RDT65555:RDV65556 QTX65555:QTZ65556 QKB65555:QKD65556 QAF65555:QAH65556 PQJ65555:PQL65556 PGN65555:PGP65556 OWR65555:OWT65556 OMV65555:OMX65556 OCZ65555:ODB65556 NTD65555:NTF65556 NJH65555:NJJ65556 MZL65555:MZN65556 MPP65555:MPR65556 MFT65555:MFV65556 LVX65555:LVZ65556 LMB65555:LMD65556 LCF65555:LCH65556 KSJ65555:KSL65556 KIN65555:KIP65556 JYR65555:JYT65556 JOV65555:JOX65556 JEZ65555:JFB65556 IVD65555:IVF65556 ILH65555:ILJ65556 IBL65555:IBN65556 HRP65555:HRR65556 HHT65555:HHV65556 GXX65555:GXZ65556 GOB65555:GOD65556 GEF65555:GEH65556 FUJ65555:FUL65556 FKN65555:FKP65556 FAR65555:FAT65556 EQV65555:EQX65556 EGZ65555:EHB65556 DXD65555:DXF65556 DNH65555:DNJ65556 DDL65555:DDN65556 CTP65555:CTR65556 CJT65555:CJV65556 BZX65555:BZZ65556 BQB65555:BQD65556 BGF65555:BGH65556 AWJ65555:AWL65556 AMN65555:AMP65556 ACR65555:ACT65556 SV65555:SX65556 IZ65555:JB65556 C65555:F65556 WVL13:WVN14 WLP13:WLR14 WBT13:WBV14 VRX13:VRZ14 VIB13:VID14 UYF13:UYH14 UOJ13:UOL14 UEN13:UEP14 TUR13:TUT14 TKV13:TKX14 TAZ13:TBB14 SRD13:SRF14 SHH13:SHJ14 RXL13:RXN14 RNP13:RNR14 RDT13:RDV14 QTX13:QTZ14 QKB13:QKD14 QAF13:QAH14 PQJ13:PQL14 PGN13:PGP14 OWR13:OWT14 OMV13:OMX14 OCZ13:ODB14 NTD13:NTF14 NJH13:NJJ14 MZL13:MZN14 MPP13:MPR14 MFT13:MFV14 LVX13:LVZ14 LMB13:LMD14 LCF13:LCH14 KSJ13:KSL14 KIN13:KIP14 JYR13:JYT14 JOV13:JOX14 JEZ13:JFB14 IVD13:IVF14 ILH13:ILJ14 IBL13:IBN14 HRP13:HRR14 HHT13:HHV14 GXX13:GXZ14 GOB13:GOD14 GEF13:GEH14 FUJ13:FUL14 FKN13:FKP14 FAR13:FAT14 EQV13:EQX14 EGZ13:EHB14 DXD13:DXF14 DNH13:DNJ14 DDL13:DDN14 CTP13:CTR14 CJT13:CJV14 BZX13:BZZ14 BQB13:BQD14 BGF13:BGH14 AWJ13:AWL14 AMN13:AMP14 ACR13:ACT14 SV13:SX14 IZ13:JB14 C14:F14 WLP983059:WLR983060" xr:uid="{00000000-0002-0000-0000-000005000000}">
      <formula1>$G$55:$G$65</formula1>
    </dataValidation>
  </dataValidations>
  <hyperlinks>
    <hyperlink ref="H38" r:id="rId1" xr:uid="{00000000-0004-0000-0000-000000000000}"/>
    <hyperlink ref="H38:I38" r:id="rId2" display="www.medicare.gov" xr:uid="{00000000-0004-0000-0000-000001000000}"/>
    <hyperlink ref="C47" r:id="rId3" display="More information:  UC retiree health &amp; welfare benefits eligibility rules" xr:uid="{00000000-0004-0000-0000-000002000000}"/>
  </hyperlinks>
  <pageMargins left="0.25" right="0.25" top="0.75" bottom="0.75" header="0.3" footer="0.3"/>
  <pageSetup orientation="portrait" r:id="rId4"/>
  <ignoredErrors>
    <ignoredError sqref="H24:I25 H29:I29 F23:F30 H26:H28 H30:I30 I26:I28 F20:F22 H20:H23 I17"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Z583"/>
  <sheetViews>
    <sheetView showGridLines="0" showRowColHeaders="0" zoomScale="150" zoomScaleNormal="150" workbookViewId="0">
      <selection activeCell="G4" sqref="G4"/>
    </sheetView>
  </sheetViews>
  <sheetFormatPr defaultRowHeight="13.8" x14ac:dyDescent="0.3"/>
  <cols>
    <col min="1" max="1" width="7.6640625" style="33" customWidth="1"/>
    <col min="2" max="9" width="7.33203125" style="33" customWidth="1"/>
    <col min="10" max="10" width="8.6640625" style="33" customWidth="1"/>
    <col min="11" max="18" width="7.33203125" style="42" customWidth="1"/>
    <col min="19" max="22" width="9.109375" style="42"/>
    <col min="23" max="26" width="9.109375" style="35"/>
    <col min="27" max="262" width="9.109375" style="33"/>
    <col min="263" max="263" width="2.33203125" style="33" customWidth="1"/>
    <col min="264" max="264" width="6.33203125" style="33" customWidth="1"/>
    <col min="265" max="269" width="16.6640625" style="33" customWidth="1"/>
    <col min="270" max="270" width="2.109375" style="33" customWidth="1"/>
    <col min="271" max="271" width="22" style="33" bestFit="1" customWidth="1"/>
    <col min="272" max="518" width="9.109375" style="33"/>
    <col min="519" max="519" width="2.33203125" style="33" customWidth="1"/>
    <col min="520" max="520" width="6.33203125" style="33" customWidth="1"/>
    <col min="521" max="525" width="16.6640625" style="33" customWidth="1"/>
    <col min="526" max="526" width="2.109375" style="33" customWidth="1"/>
    <col min="527" max="527" width="22" style="33" bestFit="1" customWidth="1"/>
    <col min="528" max="774" width="9.109375" style="33"/>
    <col min="775" max="775" width="2.33203125" style="33" customWidth="1"/>
    <col min="776" max="776" width="6.33203125" style="33" customWidth="1"/>
    <col min="777" max="781" width="16.6640625" style="33" customWidth="1"/>
    <col min="782" max="782" width="2.109375" style="33" customWidth="1"/>
    <col min="783" max="783" width="22" style="33" bestFit="1" customWidth="1"/>
    <col min="784" max="1030" width="9.109375" style="33"/>
    <col min="1031" max="1031" width="2.33203125" style="33" customWidth="1"/>
    <col min="1032" max="1032" width="6.33203125" style="33" customWidth="1"/>
    <col min="1033" max="1037" width="16.6640625" style="33" customWidth="1"/>
    <col min="1038" max="1038" width="2.109375" style="33" customWidth="1"/>
    <col min="1039" max="1039" width="22" style="33" bestFit="1" customWidth="1"/>
    <col min="1040" max="1286" width="9.109375" style="33"/>
    <col min="1287" max="1287" width="2.33203125" style="33" customWidth="1"/>
    <col min="1288" max="1288" width="6.33203125" style="33" customWidth="1"/>
    <col min="1289" max="1293" width="16.6640625" style="33" customWidth="1"/>
    <col min="1294" max="1294" width="2.109375" style="33" customWidth="1"/>
    <col min="1295" max="1295" width="22" style="33" bestFit="1" customWidth="1"/>
    <col min="1296" max="1542" width="9.109375" style="33"/>
    <col min="1543" max="1543" width="2.33203125" style="33" customWidth="1"/>
    <col min="1544" max="1544" width="6.33203125" style="33" customWidth="1"/>
    <col min="1545" max="1549" width="16.6640625" style="33" customWidth="1"/>
    <col min="1550" max="1550" width="2.109375" style="33" customWidth="1"/>
    <col min="1551" max="1551" width="22" style="33" bestFit="1" customWidth="1"/>
    <col min="1552" max="1798" width="9.109375" style="33"/>
    <col min="1799" max="1799" width="2.33203125" style="33" customWidth="1"/>
    <col min="1800" max="1800" width="6.33203125" style="33" customWidth="1"/>
    <col min="1801" max="1805" width="16.6640625" style="33" customWidth="1"/>
    <col min="1806" max="1806" width="2.109375" style="33" customWidth="1"/>
    <col min="1807" max="1807" width="22" style="33" bestFit="1" customWidth="1"/>
    <col min="1808" max="2054" width="9.109375" style="33"/>
    <col min="2055" max="2055" width="2.33203125" style="33" customWidth="1"/>
    <col min="2056" max="2056" width="6.33203125" style="33" customWidth="1"/>
    <col min="2057" max="2061" width="16.6640625" style="33" customWidth="1"/>
    <col min="2062" max="2062" width="2.109375" style="33" customWidth="1"/>
    <col min="2063" max="2063" width="22" style="33" bestFit="1" customWidth="1"/>
    <col min="2064" max="2310" width="9.109375" style="33"/>
    <col min="2311" max="2311" width="2.33203125" style="33" customWidth="1"/>
    <col min="2312" max="2312" width="6.33203125" style="33" customWidth="1"/>
    <col min="2313" max="2317" width="16.6640625" style="33" customWidth="1"/>
    <col min="2318" max="2318" width="2.109375" style="33" customWidth="1"/>
    <col min="2319" max="2319" width="22" style="33" bestFit="1" customWidth="1"/>
    <col min="2320" max="2566" width="9.109375" style="33"/>
    <col min="2567" max="2567" width="2.33203125" style="33" customWidth="1"/>
    <col min="2568" max="2568" width="6.33203125" style="33" customWidth="1"/>
    <col min="2569" max="2573" width="16.6640625" style="33" customWidth="1"/>
    <col min="2574" max="2574" width="2.109375" style="33" customWidth="1"/>
    <col min="2575" max="2575" width="22" style="33" bestFit="1" customWidth="1"/>
    <col min="2576" max="2822" width="9.109375" style="33"/>
    <col min="2823" max="2823" width="2.33203125" style="33" customWidth="1"/>
    <col min="2824" max="2824" width="6.33203125" style="33" customWidth="1"/>
    <col min="2825" max="2829" width="16.6640625" style="33" customWidth="1"/>
    <col min="2830" max="2830" width="2.109375" style="33" customWidth="1"/>
    <col min="2831" max="2831" width="22" style="33" bestFit="1" customWidth="1"/>
    <col min="2832" max="3078" width="9.109375" style="33"/>
    <col min="3079" max="3079" width="2.33203125" style="33" customWidth="1"/>
    <col min="3080" max="3080" width="6.33203125" style="33" customWidth="1"/>
    <col min="3081" max="3085" width="16.6640625" style="33" customWidth="1"/>
    <col min="3086" max="3086" width="2.109375" style="33" customWidth="1"/>
    <col min="3087" max="3087" width="22" style="33" bestFit="1" customWidth="1"/>
    <col min="3088" max="3334" width="9.109375" style="33"/>
    <col min="3335" max="3335" width="2.33203125" style="33" customWidth="1"/>
    <col min="3336" max="3336" width="6.33203125" style="33" customWidth="1"/>
    <col min="3337" max="3341" width="16.6640625" style="33" customWidth="1"/>
    <col min="3342" max="3342" width="2.109375" style="33" customWidth="1"/>
    <col min="3343" max="3343" width="22" style="33" bestFit="1" customWidth="1"/>
    <col min="3344" max="3590" width="9.109375" style="33"/>
    <col min="3591" max="3591" width="2.33203125" style="33" customWidth="1"/>
    <col min="3592" max="3592" width="6.33203125" style="33" customWidth="1"/>
    <col min="3593" max="3597" width="16.6640625" style="33" customWidth="1"/>
    <col min="3598" max="3598" width="2.109375" style="33" customWidth="1"/>
    <col min="3599" max="3599" width="22" style="33" bestFit="1" customWidth="1"/>
    <col min="3600" max="3846" width="9.109375" style="33"/>
    <col min="3847" max="3847" width="2.33203125" style="33" customWidth="1"/>
    <col min="3848" max="3848" width="6.33203125" style="33" customWidth="1"/>
    <col min="3849" max="3853" width="16.6640625" style="33" customWidth="1"/>
    <col min="3854" max="3854" width="2.109375" style="33" customWidth="1"/>
    <col min="3855" max="3855" width="22" style="33" bestFit="1" customWidth="1"/>
    <col min="3856" max="4102" width="9.109375" style="33"/>
    <col min="4103" max="4103" width="2.33203125" style="33" customWidth="1"/>
    <col min="4104" max="4104" width="6.33203125" style="33" customWidth="1"/>
    <col min="4105" max="4109" width="16.6640625" style="33" customWidth="1"/>
    <col min="4110" max="4110" width="2.109375" style="33" customWidth="1"/>
    <col min="4111" max="4111" width="22" style="33" bestFit="1" customWidth="1"/>
    <col min="4112" max="4358" width="9.109375" style="33"/>
    <col min="4359" max="4359" width="2.33203125" style="33" customWidth="1"/>
    <col min="4360" max="4360" width="6.33203125" style="33" customWidth="1"/>
    <col min="4361" max="4365" width="16.6640625" style="33" customWidth="1"/>
    <col min="4366" max="4366" width="2.109375" style="33" customWidth="1"/>
    <col min="4367" max="4367" width="22" style="33" bestFit="1" customWidth="1"/>
    <col min="4368" max="4614" width="9.109375" style="33"/>
    <col min="4615" max="4615" width="2.33203125" style="33" customWidth="1"/>
    <col min="4616" max="4616" width="6.33203125" style="33" customWidth="1"/>
    <col min="4617" max="4621" width="16.6640625" style="33" customWidth="1"/>
    <col min="4622" max="4622" width="2.109375" style="33" customWidth="1"/>
    <col min="4623" max="4623" width="22" style="33" bestFit="1" customWidth="1"/>
    <col min="4624" max="4870" width="9.109375" style="33"/>
    <col min="4871" max="4871" width="2.33203125" style="33" customWidth="1"/>
    <col min="4872" max="4872" width="6.33203125" style="33" customWidth="1"/>
    <col min="4873" max="4877" width="16.6640625" style="33" customWidth="1"/>
    <col min="4878" max="4878" width="2.109375" style="33" customWidth="1"/>
    <col min="4879" max="4879" width="22" style="33" bestFit="1" customWidth="1"/>
    <col min="4880" max="5126" width="9.109375" style="33"/>
    <col min="5127" max="5127" width="2.33203125" style="33" customWidth="1"/>
    <col min="5128" max="5128" width="6.33203125" style="33" customWidth="1"/>
    <col min="5129" max="5133" width="16.6640625" style="33" customWidth="1"/>
    <col min="5134" max="5134" width="2.109375" style="33" customWidth="1"/>
    <col min="5135" max="5135" width="22" style="33" bestFit="1" customWidth="1"/>
    <col min="5136" max="5382" width="9.109375" style="33"/>
    <col min="5383" max="5383" width="2.33203125" style="33" customWidth="1"/>
    <col min="5384" max="5384" width="6.33203125" style="33" customWidth="1"/>
    <col min="5385" max="5389" width="16.6640625" style="33" customWidth="1"/>
    <col min="5390" max="5390" width="2.109375" style="33" customWidth="1"/>
    <col min="5391" max="5391" width="22" style="33" bestFit="1" customWidth="1"/>
    <col min="5392" max="5638" width="9.109375" style="33"/>
    <col min="5639" max="5639" width="2.33203125" style="33" customWidth="1"/>
    <col min="5640" max="5640" width="6.33203125" style="33" customWidth="1"/>
    <col min="5641" max="5645" width="16.6640625" style="33" customWidth="1"/>
    <col min="5646" max="5646" width="2.109375" style="33" customWidth="1"/>
    <col min="5647" max="5647" width="22" style="33" bestFit="1" customWidth="1"/>
    <col min="5648" max="5894" width="9.109375" style="33"/>
    <col min="5895" max="5895" width="2.33203125" style="33" customWidth="1"/>
    <col min="5896" max="5896" width="6.33203125" style="33" customWidth="1"/>
    <col min="5897" max="5901" width="16.6640625" style="33" customWidth="1"/>
    <col min="5902" max="5902" width="2.109375" style="33" customWidth="1"/>
    <col min="5903" max="5903" width="22" style="33" bestFit="1" customWidth="1"/>
    <col min="5904" max="6150" width="9.109375" style="33"/>
    <col min="6151" max="6151" width="2.33203125" style="33" customWidth="1"/>
    <col min="6152" max="6152" width="6.33203125" style="33" customWidth="1"/>
    <col min="6153" max="6157" width="16.6640625" style="33" customWidth="1"/>
    <col min="6158" max="6158" width="2.109375" style="33" customWidth="1"/>
    <col min="6159" max="6159" width="22" style="33" bestFit="1" customWidth="1"/>
    <col min="6160" max="6406" width="9.109375" style="33"/>
    <col min="6407" max="6407" width="2.33203125" style="33" customWidth="1"/>
    <col min="6408" max="6408" width="6.33203125" style="33" customWidth="1"/>
    <col min="6409" max="6413" width="16.6640625" style="33" customWidth="1"/>
    <col min="6414" max="6414" width="2.109375" style="33" customWidth="1"/>
    <col min="6415" max="6415" width="22" style="33" bestFit="1" customWidth="1"/>
    <col min="6416" max="6662" width="9.109375" style="33"/>
    <col min="6663" max="6663" width="2.33203125" style="33" customWidth="1"/>
    <col min="6664" max="6664" width="6.33203125" style="33" customWidth="1"/>
    <col min="6665" max="6669" width="16.6640625" style="33" customWidth="1"/>
    <col min="6670" max="6670" width="2.109375" style="33" customWidth="1"/>
    <col min="6671" max="6671" width="22" style="33" bestFit="1" customWidth="1"/>
    <col min="6672" max="6918" width="9.109375" style="33"/>
    <col min="6919" max="6919" width="2.33203125" style="33" customWidth="1"/>
    <col min="6920" max="6920" width="6.33203125" style="33" customWidth="1"/>
    <col min="6921" max="6925" width="16.6640625" style="33" customWidth="1"/>
    <col min="6926" max="6926" width="2.109375" style="33" customWidth="1"/>
    <col min="6927" max="6927" width="22" style="33" bestFit="1" customWidth="1"/>
    <col min="6928" max="7174" width="9.109375" style="33"/>
    <col min="7175" max="7175" width="2.33203125" style="33" customWidth="1"/>
    <col min="7176" max="7176" width="6.33203125" style="33" customWidth="1"/>
    <col min="7177" max="7181" width="16.6640625" style="33" customWidth="1"/>
    <col min="7182" max="7182" width="2.109375" style="33" customWidth="1"/>
    <col min="7183" max="7183" width="22" style="33" bestFit="1" customWidth="1"/>
    <col min="7184" max="7430" width="9.109375" style="33"/>
    <col min="7431" max="7431" width="2.33203125" style="33" customWidth="1"/>
    <col min="7432" max="7432" width="6.33203125" style="33" customWidth="1"/>
    <col min="7433" max="7437" width="16.6640625" style="33" customWidth="1"/>
    <col min="7438" max="7438" width="2.109375" style="33" customWidth="1"/>
    <col min="7439" max="7439" width="22" style="33" bestFit="1" customWidth="1"/>
    <col min="7440" max="7686" width="9.109375" style="33"/>
    <col min="7687" max="7687" width="2.33203125" style="33" customWidth="1"/>
    <col min="7688" max="7688" width="6.33203125" style="33" customWidth="1"/>
    <col min="7689" max="7693" width="16.6640625" style="33" customWidth="1"/>
    <col min="7694" max="7694" width="2.109375" style="33" customWidth="1"/>
    <col min="7695" max="7695" width="22" style="33" bestFit="1" customWidth="1"/>
    <col min="7696" max="7942" width="9.109375" style="33"/>
    <col min="7943" max="7943" width="2.33203125" style="33" customWidth="1"/>
    <col min="7944" max="7944" width="6.33203125" style="33" customWidth="1"/>
    <col min="7945" max="7949" width="16.6640625" style="33" customWidth="1"/>
    <col min="7950" max="7950" width="2.109375" style="33" customWidth="1"/>
    <col min="7951" max="7951" width="22" style="33" bestFit="1" customWidth="1"/>
    <col min="7952" max="8198" width="9.109375" style="33"/>
    <col min="8199" max="8199" width="2.33203125" style="33" customWidth="1"/>
    <col min="8200" max="8200" width="6.33203125" style="33" customWidth="1"/>
    <col min="8201" max="8205" width="16.6640625" style="33" customWidth="1"/>
    <col min="8206" max="8206" width="2.109375" style="33" customWidth="1"/>
    <col min="8207" max="8207" width="22" style="33" bestFit="1" customWidth="1"/>
    <col min="8208" max="8454" width="9.109375" style="33"/>
    <col min="8455" max="8455" width="2.33203125" style="33" customWidth="1"/>
    <col min="8456" max="8456" width="6.33203125" style="33" customWidth="1"/>
    <col min="8457" max="8461" width="16.6640625" style="33" customWidth="1"/>
    <col min="8462" max="8462" width="2.109375" style="33" customWidth="1"/>
    <col min="8463" max="8463" width="22" style="33" bestFit="1" customWidth="1"/>
    <col min="8464" max="8710" width="9.109375" style="33"/>
    <col min="8711" max="8711" width="2.33203125" style="33" customWidth="1"/>
    <col min="8712" max="8712" width="6.33203125" style="33" customWidth="1"/>
    <col min="8713" max="8717" width="16.6640625" style="33" customWidth="1"/>
    <col min="8718" max="8718" width="2.109375" style="33" customWidth="1"/>
    <col min="8719" max="8719" width="22" style="33" bestFit="1" customWidth="1"/>
    <col min="8720" max="8966" width="9.109375" style="33"/>
    <col min="8967" max="8967" width="2.33203125" style="33" customWidth="1"/>
    <col min="8968" max="8968" width="6.33203125" style="33" customWidth="1"/>
    <col min="8969" max="8973" width="16.6640625" style="33" customWidth="1"/>
    <col min="8974" max="8974" width="2.109375" style="33" customWidth="1"/>
    <col min="8975" max="8975" width="22" style="33" bestFit="1" customWidth="1"/>
    <col min="8976" max="9222" width="9.109375" style="33"/>
    <col min="9223" max="9223" width="2.33203125" style="33" customWidth="1"/>
    <col min="9224" max="9224" width="6.33203125" style="33" customWidth="1"/>
    <col min="9225" max="9229" width="16.6640625" style="33" customWidth="1"/>
    <col min="9230" max="9230" width="2.109375" style="33" customWidth="1"/>
    <col min="9231" max="9231" width="22" style="33" bestFit="1" customWidth="1"/>
    <col min="9232" max="9478" width="9.109375" style="33"/>
    <col min="9479" max="9479" width="2.33203125" style="33" customWidth="1"/>
    <col min="9480" max="9480" width="6.33203125" style="33" customWidth="1"/>
    <col min="9481" max="9485" width="16.6640625" style="33" customWidth="1"/>
    <col min="9486" max="9486" width="2.109375" style="33" customWidth="1"/>
    <col min="9487" max="9487" width="22" style="33" bestFit="1" customWidth="1"/>
    <col min="9488" max="9734" width="9.109375" style="33"/>
    <col min="9735" max="9735" width="2.33203125" style="33" customWidth="1"/>
    <col min="9736" max="9736" width="6.33203125" style="33" customWidth="1"/>
    <col min="9737" max="9741" width="16.6640625" style="33" customWidth="1"/>
    <col min="9742" max="9742" width="2.109375" style="33" customWidth="1"/>
    <col min="9743" max="9743" width="22" style="33" bestFit="1" customWidth="1"/>
    <col min="9744" max="9990" width="9.109375" style="33"/>
    <col min="9991" max="9991" width="2.33203125" style="33" customWidth="1"/>
    <col min="9992" max="9992" width="6.33203125" style="33" customWidth="1"/>
    <col min="9993" max="9997" width="16.6640625" style="33" customWidth="1"/>
    <col min="9998" max="9998" width="2.109375" style="33" customWidth="1"/>
    <col min="9999" max="9999" width="22" style="33" bestFit="1" customWidth="1"/>
    <col min="10000" max="10246" width="9.109375" style="33"/>
    <col min="10247" max="10247" width="2.33203125" style="33" customWidth="1"/>
    <col min="10248" max="10248" width="6.33203125" style="33" customWidth="1"/>
    <col min="10249" max="10253" width="16.6640625" style="33" customWidth="1"/>
    <col min="10254" max="10254" width="2.109375" style="33" customWidth="1"/>
    <col min="10255" max="10255" width="22" style="33" bestFit="1" customWidth="1"/>
    <col min="10256" max="10502" width="9.109375" style="33"/>
    <col min="10503" max="10503" width="2.33203125" style="33" customWidth="1"/>
    <col min="10504" max="10504" width="6.33203125" style="33" customWidth="1"/>
    <col min="10505" max="10509" width="16.6640625" style="33" customWidth="1"/>
    <col min="10510" max="10510" width="2.109375" style="33" customWidth="1"/>
    <col min="10511" max="10511" width="22" style="33" bestFit="1" customWidth="1"/>
    <col min="10512" max="10758" width="9.109375" style="33"/>
    <col min="10759" max="10759" width="2.33203125" style="33" customWidth="1"/>
    <col min="10760" max="10760" width="6.33203125" style="33" customWidth="1"/>
    <col min="10761" max="10765" width="16.6640625" style="33" customWidth="1"/>
    <col min="10766" max="10766" width="2.109375" style="33" customWidth="1"/>
    <col min="10767" max="10767" width="22" style="33" bestFit="1" customWidth="1"/>
    <col min="10768" max="11014" width="9.109375" style="33"/>
    <col min="11015" max="11015" width="2.33203125" style="33" customWidth="1"/>
    <col min="11016" max="11016" width="6.33203125" style="33" customWidth="1"/>
    <col min="11017" max="11021" width="16.6640625" style="33" customWidth="1"/>
    <col min="11022" max="11022" width="2.109375" style="33" customWidth="1"/>
    <col min="11023" max="11023" width="22" style="33" bestFit="1" customWidth="1"/>
    <col min="11024" max="11270" width="9.109375" style="33"/>
    <col min="11271" max="11271" width="2.33203125" style="33" customWidth="1"/>
    <col min="11272" max="11272" width="6.33203125" style="33" customWidth="1"/>
    <col min="11273" max="11277" width="16.6640625" style="33" customWidth="1"/>
    <col min="11278" max="11278" width="2.109375" style="33" customWidth="1"/>
    <col min="11279" max="11279" width="22" style="33" bestFit="1" customWidth="1"/>
    <col min="11280" max="11526" width="9.109375" style="33"/>
    <col min="11527" max="11527" width="2.33203125" style="33" customWidth="1"/>
    <col min="11528" max="11528" width="6.33203125" style="33" customWidth="1"/>
    <col min="11529" max="11533" width="16.6640625" style="33" customWidth="1"/>
    <col min="11534" max="11534" width="2.109375" style="33" customWidth="1"/>
    <col min="11535" max="11535" width="22" style="33" bestFit="1" customWidth="1"/>
    <col min="11536" max="11782" width="9.109375" style="33"/>
    <col min="11783" max="11783" width="2.33203125" style="33" customWidth="1"/>
    <col min="11784" max="11784" width="6.33203125" style="33" customWidth="1"/>
    <col min="11785" max="11789" width="16.6640625" style="33" customWidth="1"/>
    <col min="11790" max="11790" width="2.109375" style="33" customWidth="1"/>
    <col min="11791" max="11791" width="22" style="33" bestFit="1" customWidth="1"/>
    <col min="11792" max="12038" width="9.109375" style="33"/>
    <col min="12039" max="12039" width="2.33203125" style="33" customWidth="1"/>
    <col min="12040" max="12040" width="6.33203125" style="33" customWidth="1"/>
    <col min="12041" max="12045" width="16.6640625" style="33" customWidth="1"/>
    <col min="12046" max="12046" width="2.109375" style="33" customWidth="1"/>
    <col min="12047" max="12047" width="22" style="33" bestFit="1" customWidth="1"/>
    <col min="12048" max="12294" width="9.109375" style="33"/>
    <col min="12295" max="12295" width="2.33203125" style="33" customWidth="1"/>
    <col min="12296" max="12296" width="6.33203125" style="33" customWidth="1"/>
    <col min="12297" max="12301" width="16.6640625" style="33" customWidth="1"/>
    <col min="12302" max="12302" width="2.109375" style="33" customWidth="1"/>
    <col min="12303" max="12303" width="22" style="33" bestFit="1" customWidth="1"/>
    <col min="12304" max="12550" width="9.109375" style="33"/>
    <col min="12551" max="12551" width="2.33203125" style="33" customWidth="1"/>
    <col min="12552" max="12552" width="6.33203125" style="33" customWidth="1"/>
    <col min="12553" max="12557" width="16.6640625" style="33" customWidth="1"/>
    <col min="12558" max="12558" width="2.109375" style="33" customWidth="1"/>
    <col min="12559" max="12559" width="22" style="33" bestFit="1" customWidth="1"/>
    <col min="12560" max="12806" width="9.109375" style="33"/>
    <col min="12807" max="12807" width="2.33203125" style="33" customWidth="1"/>
    <col min="12808" max="12808" width="6.33203125" style="33" customWidth="1"/>
    <col min="12809" max="12813" width="16.6640625" style="33" customWidth="1"/>
    <col min="12814" max="12814" width="2.109375" style="33" customWidth="1"/>
    <col min="12815" max="12815" width="22" style="33" bestFit="1" customWidth="1"/>
    <col min="12816" max="13062" width="9.109375" style="33"/>
    <col min="13063" max="13063" width="2.33203125" style="33" customWidth="1"/>
    <col min="13064" max="13064" width="6.33203125" style="33" customWidth="1"/>
    <col min="13065" max="13069" width="16.6640625" style="33" customWidth="1"/>
    <col min="13070" max="13070" width="2.109375" style="33" customWidth="1"/>
    <col min="13071" max="13071" width="22" style="33" bestFit="1" customWidth="1"/>
    <col min="13072" max="13318" width="9.109375" style="33"/>
    <col min="13319" max="13319" width="2.33203125" style="33" customWidth="1"/>
    <col min="13320" max="13320" width="6.33203125" style="33" customWidth="1"/>
    <col min="13321" max="13325" width="16.6640625" style="33" customWidth="1"/>
    <col min="13326" max="13326" width="2.109375" style="33" customWidth="1"/>
    <col min="13327" max="13327" width="22" style="33" bestFit="1" customWidth="1"/>
    <col min="13328" max="13574" width="9.109375" style="33"/>
    <col min="13575" max="13575" width="2.33203125" style="33" customWidth="1"/>
    <col min="13576" max="13576" width="6.33203125" style="33" customWidth="1"/>
    <col min="13577" max="13581" width="16.6640625" style="33" customWidth="1"/>
    <col min="13582" max="13582" width="2.109375" style="33" customWidth="1"/>
    <col min="13583" max="13583" width="22" style="33" bestFit="1" customWidth="1"/>
    <col min="13584" max="13830" width="9.109375" style="33"/>
    <col min="13831" max="13831" width="2.33203125" style="33" customWidth="1"/>
    <col min="13832" max="13832" width="6.33203125" style="33" customWidth="1"/>
    <col min="13833" max="13837" width="16.6640625" style="33" customWidth="1"/>
    <col min="13838" max="13838" width="2.109375" style="33" customWidth="1"/>
    <col min="13839" max="13839" width="22" style="33" bestFit="1" customWidth="1"/>
    <col min="13840" max="14086" width="9.109375" style="33"/>
    <col min="14087" max="14087" width="2.33203125" style="33" customWidth="1"/>
    <col min="14088" max="14088" width="6.33203125" style="33" customWidth="1"/>
    <col min="14089" max="14093" width="16.6640625" style="33" customWidth="1"/>
    <col min="14094" max="14094" width="2.109375" style="33" customWidth="1"/>
    <col min="14095" max="14095" width="22" style="33" bestFit="1" customWidth="1"/>
    <col min="14096" max="14342" width="9.109375" style="33"/>
    <col min="14343" max="14343" width="2.33203125" style="33" customWidth="1"/>
    <col min="14344" max="14344" width="6.33203125" style="33" customWidth="1"/>
    <col min="14345" max="14349" width="16.6640625" style="33" customWidth="1"/>
    <col min="14350" max="14350" width="2.109375" style="33" customWidth="1"/>
    <col min="14351" max="14351" width="22" style="33" bestFit="1" customWidth="1"/>
    <col min="14352" max="14598" width="9.109375" style="33"/>
    <col min="14599" max="14599" width="2.33203125" style="33" customWidth="1"/>
    <col min="14600" max="14600" width="6.33203125" style="33" customWidth="1"/>
    <col min="14601" max="14605" width="16.6640625" style="33" customWidth="1"/>
    <col min="14606" max="14606" width="2.109375" style="33" customWidth="1"/>
    <col min="14607" max="14607" width="22" style="33" bestFit="1" customWidth="1"/>
    <col min="14608" max="14854" width="9.109375" style="33"/>
    <col min="14855" max="14855" width="2.33203125" style="33" customWidth="1"/>
    <col min="14856" max="14856" width="6.33203125" style="33" customWidth="1"/>
    <col min="14857" max="14861" width="16.6640625" style="33" customWidth="1"/>
    <col min="14862" max="14862" width="2.109375" style="33" customWidth="1"/>
    <col min="14863" max="14863" width="22" style="33" bestFit="1" customWidth="1"/>
    <col min="14864" max="15110" width="9.109375" style="33"/>
    <col min="15111" max="15111" width="2.33203125" style="33" customWidth="1"/>
    <col min="15112" max="15112" width="6.33203125" style="33" customWidth="1"/>
    <col min="15113" max="15117" width="16.6640625" style="33" customWidth="1"/>
    <col min="15118" max="15118" width="2.109375" style="33" customWidth="1"/>
    <col min="15119" max="15119" width="22" style="33" bestFit="1" customWidth="1"/>
    <col min="15120" max="15366" width="9.109375" style="33"/>
    <col min="15367" max="15367" width="2.33203125" style="33" customWidth="1"/>
    <col min="15368" max="15368" width="6.33203125" style="33" customWidth="1"/>
    <col min="15369" max="15373" width="16.6640625" style="33" customWidth="1"/>
    <col min="15374" max="15374" width="2.109375" style="33" customWidth="1"/>
    <col min="15375" max="15375" width="22" style="33" bestFit="1" customWidth="1"/>
    <col min="15376" max="15622" width="9.109375" style="33"/>
    <col min="15623" max="15623" width="2.33203125" style="33" customWidth="1"/>
    <col min="15624" max="15624" width="6.33203125" style="33" customWidth="1"/>
    <col min="15625" max="15629" width="16.6640625" style="33" customWidth="1"/>
    <col min="15630" max="15630" width="2.109375" style="33" customWidth="1"/>
    <col min="15631" max="15631" width="22" style="33" bestFit="1" customWidth="1"/>
    <col min="15632" max="15878" width="9.109375" style="33"/>
    <col min="15879" max="15879" width="2.33203125" style="33" customWidth="1"/>
    <col min="15880" max="15880" width="6.33203125" style="33" customWidth="1"/>
    <col min="15881" max="15885" width="16.6640625" style="33" customWidth="1"/>
    <col min="15886" max="15886" width="2.109375" style="33" customWidth="1"/>
    <col min="15887" max="15887" width="22" style="33" bestFit="1" customWidth="1"/>
    <col min="15888" max="16134" width="9.109375" style="33"/>
    <col min="16135" max="16135" width="2.33203125" style="33" customWidth="1"/>
    <col min="16136" max="16136" width="6.33203125" style="33" customWidth="1"/>
    <col min="16137" max="16141" width="16.6640625" style="33" customWidth="1"/>
    <col min="16142" max="16142" width="2.109375" style="33" customWidth="1"/>
    <col min="16143" max="16143" width="22" style="33" bestFit="1" customWidth="1"/>
    <col min="16144" max="16384" width="9.109375" style="33"/>
  </cols>
  <sheetData>
    <row r="1" spans="1:26" s="31" customFormat="1" ht="17.25" customHeight="1" x14ac:dyDescent="0.3">
      <c r="A1" s="259" t="s">
        <v>254</v>
      </c>
      <c r="B1" s="259"/>
      <c r="C1" s="259"/>
      <c r="D1" s="259"/>
      <c r="E1" s="259"/>
      <c r="F1" s="259"/>
      <c r="G1" s="259"/>
      <c r="H1" s="259"/>
      <c r="I1" s="259"/>
      <c r="J1" s="259"/>
      <c r="K1" s="259"/>
      <c r="L1" s="259"/>
      <c r="M1" s="259"/>
      <c r="N1" s="259"/>
      <c r="O1" s="259"/>
      <c r="P1" s="259"/>
      <c r="Q1" s="259"/>
      <c r="R1" s="259"/>
      <c r="S1" s="29"/>
      <c r="T1" s="29"/>
      <c r="U1" s="29"/>
      <c r="V1" s="29"/>
      <c r="W1" s="30"/>
      <c r="X1" s="30"/>
      <c r="Y1" s="30"/>
      <c r="Z1" s="30"/>
    </row>
    <row r="2" spans="1:26" s="31" customFormat="1" ht="3" customHeight="1" x14ac:dyDescent="0.3">
      <c r="A2" s="32"/>
      <c r="B2" s="32"/>
      <c r="C2" s="32"/>
      <c r="D2" s="124"/>
      <c r="E2" s="124"/>
      <c r="F2" s="32"/>
      <c r="G2" s="32"/>
      <c r="H2" s="32"/>
      <c r="I2" s="32"/>
      <c r="J2" s="32"/>
      <c r="K2" s="32"/>
      <c r="L2" s="32"/>
      <c r="M2" s="32"/>
      <c r="N2" s="32"/>
      <c r="O2" s="32"/>
      <c r="P2" s="32"/>
      <c r="Q2" s="156"/>
      <c r="R2" s="156"/>
      <c r="S2" s="29"/>
      <c r="T2" s="29"/>
      <c r="U2" s="29"/>
      <c r="V2" s="29"/>
      <c r="W2" s="30"/>
      <c r="X2" s="30"/>
      <c r="Y2" s="30"/>
      <c r="Z2" s="30"/>
    </row>
    <row r="3" spans="1:26" ht="4.5" customHeight="1" x14ac:dyDescent="0.3"/>
    <row r="4" spans="1:26" ht="14.25" customHeight="1" x14ac:dyDescent="0.3">
      <c r="E4" s="260" t="s">
        <v>126</v>
      </c>
      <c r="F4" s="261"/>
      <c r="G4" s="179">
        <f>'Medical, Dental Estimator'!H17</f>
        <v>1</v>
      </c>
      <c r="H4" s="181" t="s">
        <v>230</v>
      </c>
      <c r="I4" s="180"/>
      <c r="J4" s="182"/>
      <c r="K4" s="183"/>
      <c r="L4" s="184"/>
      <c r="M4" s="184"/>
      <c r="N4" s="184"/>
      <c r="O4" s="184"/>
      <c r="Q4" s="35"/>
      <c r="T4" s="35"/>
      <c r="U4" s="35"/>
      <c r="V4" s="35"/>
    </row>
    <row r="5" spans="1:26" ht="6.75" customHeight="1" x14ac:dyDescent="0.3">
      <c r="B5" s="37"/>
      <c r="C5" s="36"/>
      <c r="D5" s="36"/>
      <c r="E5" s="36"/>
      <c r="F5" s="34"/>
      <c r="G5" s="34"/>
      <c r="H5" s="34"/>
      <c r="I5" s="34"/>
      <c r="J5" s="34"/>
      <c r="K5" s="35"/>
      <c r="L5" s="35"/>
      <c r="M5" s="35"/>
      <c r="N5" s="35"/>
      <c r="O5" s="35"/>
      <c r="P5" s="35"/>
      <c r="Q5" s="35"/>
      <c r="R5" s="35"/>
      <c r="S5" s="35"/>
      <c r="T5" s="35"/>
      <c r="U5" s="35"/>
      <c r="V5" s="35"/>
    </row>
    <row r="6" spans="1:26" s="41" customFormat="1" ht="84" customHeight="1" thickBot="1" x14ac:dyDescent="0.35">
      <c r="A6" s="38"/>
      <c r="B6" s="255" t="s">
        <v>242</v>
      </c>
      <c r="C6" s="256"/>
      <c r="D6" s="257" t="s">
        <v>249</v>
      </c>
      <c r="E6" s="256"/>
      <c r="F6" s="257" t="s">
        <v>243</v>
      </c>
      <c r="G6" s="256"/>
      <c r="H6" s="257" t="s">
        <v>244</v>
      </c>
      <c r="I6" s="256"/>
      <c r="J6" s="188" t="s">
        <v>250</v>
      </c>
      <c r="K6" s="257" t="s">
        <v>245</v>
      </c>
      <c r="L6" s="258"/>
      <c r="M6" s="257" t="s">
        <v>246</v>
      </c>
      <c r="N6" s="258"/>
      <c r="O6" s="257" t="s">
        <v>247</v>
      </c>
      <c r="P6" s="256"/>
      <c r="Q6" s="257" t="s">
        <v>248</v>
      </c>
      <c r="R6" s="255"/>
      <c r="S6" s="39"/>
      <c r="T6" s="39"/>
      <c r="U6" s="39"/>
      <c r="V6" s="39"/>
      <c r="W6" s="40"/>
      <c r="X6" s="40"/>
      <c r="Y6" s="40"/>
      <c r="Z6" s="40"/>
    </row>
    <row r="7" spans="1:26" ht="38.25" customHeight="1" thickTop="1" x14ac:dyDescent="0.3">
      <c r="B7" s="157" t="s">
        <v>98</v>
      </c>
      <c r="C7" s="64" t="s">
        <v>229</v>
      </c>
      <c r="D7" s="158" t="s">
        <v>98</v>
      </c>
      <c r="E7" s="64" t="s">
        <v>229</v>
      </c>
      <c r="F7" s="158" t="s">
        <v>98</v>
      </c>
      <c r="G7" s="64" t="s">
        <v>229</v>
      </c>
      <c r="H7" s="158" t="s">
        <v>98</v>
      </c>
      <c r="I7" s="64" t="s">
        <v>229</v>
      </c>
      <c r="J7" s="159" t="s">
        <v>98</v>
      </c>
      <c r="K7" s="158" t="s">
        <v>98</v>
      </c>
      <c r="L7" s="64" t="s">
        <v>229</v>
      </c>
      <c r="M7" s="158" t="s">
        <v>98</v>
      </c>
      <c r="N7" s="64" t="s">
        <v>229</v>
      </c>
      <c r="O7" s="158" t="s">
        <v>98</v>
      </c>
      <c r="P7" s="64" t="s">
        <v>229</v>
      </c>
      <c r="Q7" s="158" t="s">
        <v>98</v>
      </c>
      <c r="R7" s="185" t="s">
        <v>229</v>
      </c>
      <c r="S7" s="186"/>
    </row>
    <row r="8" spans="1:26" ht="12" customHeight="1" x14ac:dyDescent="0.3">
      <c r="A8" s="43"/>
      <c r="B8" s="44"/>
      <c r="C8" s="45"/>
      <c r="D8" s="44"/>
      <c r="E8" s="45"/>
      <c r="F8" s="44"/>
      <c r="G8" s="45"/>
      <c r="H8" s="44"/>
      <c r="I8" s="45"/>
      <c r="J8" s="46"/>
      <c r="K8" s="47"/>
      <c r="L8" s="45"/>
      <c r="M8" s="47"/>
      <c r="N8" s="45"/>
      <c r="O8" s="47"/>
      <c r="P8" s="45"/>
      <c r="Q8" s="47"/>
      <c r="R8" s="45"/>
    </row>
    <row r="9" spans="1:26" s="51" customFormat="1" ht="12" customHeight="1" x14ac:dyDescent="0.25">
      <c r="A9" s="48" t="s">
        <v>231</v>
      </c>
      <c r="B9" s="160" t="str">
        <f>IF(B10=" ","$0.00",B10)</f>
        <v>$0.00</v>
      </c>
      <c r="C9" s="161"/>
      <c r="D9" s="160">
        <f>IF(D10=" ","$0.00",D10)</f>
        <v>189.90999999999997</v>
      </c>
      <c r="E9" s="161"/>
      <c r="F9" s="160">
        <f>IF(F10=" ","$0.00",F10)</f>
        <v>270.83000000000004</v>
      </c>
      <c r="G9" s="161"/>
      <c r="H9" s="160">
        <f>IF(H10=" ","$0.00",H10)</f>
        <v>355.49</v>
      </c>
      <c r="I9" s="161"/>
      <c r="J9" s="162">
        <f>IF(J10=" ","$0.00",J10)</f>
        <v>168.11</v>
      </c>
      <c r="K9" s="253" t="s">
        <v>43</v>
      </c>
      <c r="L9" s="254"/>
      <c r="M9" s="253" t="s">
        <v>43</v>
      </c>
      <c r="N9" s="254"/>
      <c r="O9" s="253" t="s">
        <v>43</v>
      </c>
      <c r="P9" s="254"/>
      <c r="Q9" s="253" t="s">
        <v>43</v>
      </c>
      <c r="R9" s="254"/>
      <c r="S9" s="49"/>
      <c r="T9" s="49"/>
      <c r="U9" s="49"/>
      <c r="V9" s="49"/>
      <c r="W9" s="50"/>
      <c r="X9" s="50"/>
      <c r="Y9" s="50"/>
      <c r="Z9" s="50"/>
    </row>
    <row r="10" spans="1:26" s="50" customFormat="1" ht="12" customHeight="1" x14ac:dyDescent="0.25">
      <c r="A10" s="52" t="s">
        <v>88</v>
      </c>
      <c r="B10" s="163" t="str">
        <f>IF(H93-(G4*J93)&gt;0,H93-(ROUND(G4*J93,2))," ")</f>
        <v xml:space="preserve"> </v>
      </c>
      <c r="C10" s="164"/>
      <c r="D10" s="163">
        <f>IF(H126-(G4*J126)&gt;0,H126-(ROUND(G4*J126,2))," ")</f>
        <v>189.90999999999997</v>
      </c>
      <c r="E10" s="164"/>
      <c r="F10" s="163">
        <f>IF(H104-(G4*J104)&gt;0,H104-(ROUND(G4*J104,2))," ")</f>
        <v>270.83000000000004</v>
      </c>
      <c r="G10" s="164"/>
      <c r="H10" s="163">
        <f>IF(H137-(G4*J137)&gt;0,H137-(ROUND(G4*J137,2))," ")</f>
        <v>355.49</v>
      </c>
      <c r="I10" s="164"/>
      <c r="J10" s="165">
        <f>IF(H60-(G4*J60)&gt;0,H60-(ROUND(G4*J60,2))," ")</f>
        <v>168.11</v>
      </c>
      <c r="K10" s="166"/>
      <c r="L10" s="167"/>
      <c r="M10" s="166"/>
      <c r="N10" s="167"/>
      <c r="O10" s="166"/>
      <c r="P10" s="167"/>
      <c r="Q10" s="166"/>
      <c r="R10" s="167"/>
    </row>
    <row r="11" spans="1:26" s="26" customFormat="1" ht="12" customHeight="1" x14ac:dyDescent="0.3">
      <c r="A11" s="48" t="s">
        <v>232</v>
      </c>
      <c r="B11" s="160" t="str">
        <f>IF(B12=" ","$0.00",B12)</f>
        <v>$0.00</v>
      </c>
      <c r="C11" s="161"/>
      <c r="D11" s="160">
        <f>IF(D12=" ","$0.00",D12)</f>
        <v>341.84000000000003</v>
      </c>
      <c r="E11" s="161"/>
      <c r="F11" s="160">
        <f>IF(F12=" ","$0.00",F12)</f>
        <v>487.5</v>
      </c>
      <c r="G11" s="161"/>
      <c r="H11" s="160">
        <f>IF(H12=" ","$0.00",H12)</f>
        <v>639.88000000000011</v>
      </c>
      <c r="I11" s="161"/>
      <c r="J11" s="162">
        <f>IF(J12=" ","$0.00",J12)</f>
        <v>302.59999999999991</v>
      </c>
      <c r="K11" s="253" t="s">
        <v>43</v>
      </c>
      <c r="L11" s="254"/>
      <c r="M11" s="253" t="s">
        <v>43</v>
      </c>
      <c r="N11" s="254"/>
      <c r="O11" s="253" t="s">
        <v>43</v>
      </c>
      <c r="P11" s="254"/>
      <c r="Q11" s="253" t="s">
        <v>43</v>
      </c>
      <c r="R11" s="254"/>
      <c r="S11" s="28"/>
      <c r="T11" s="28"/>
      <c r="U11" s="28"/>
      <c r="V11" s="28"/>
      <c r="W11" s="27"/>
      <c r="X11" s="27"/>
      <c r="Y11" s="27"/>
      <c r="Z11" s="27"/>
    </row>
    <row r="12" spans="1:26" s="27" customFormat="1" ht="12" customHeight="1" x14ac:dyDescent="0.3">
      <c r="A12" s="52" t="s">
        <v>89</v>
      </c>
      <c r="B12" s="163" t="str">
        <f>IF(H94-(G4*J94)&gt;0,H94-(ROUND(G4*J94,2))," ")</f>
        <v xml:space="preserve"> </v>
      </c>
      <c r="C12" s="164"/>
      <c r="D12" s="163">
        <f>IF(H127-(G4*J127)&gt;0,H127-(ROUND(G4*J127,2))," ")</f>
        <v>341.84000000000003</v>
      </c>
      <c r="E12" s="164"/>
      <c r="F12" s="163">
        <f>IF(H105-(G4*J105)&gt;0,H105-(ROUND(G4*J105,2)), " ")</f>
        <v>487.5</v>
      </c>
      <c r="G12" s="164"/>
      <c r="H12" s="163">
        <f>IF(H138-(G4*J138)&gt;0,H138-(ROUND(G4*J138,2))," ")</f>
        <v>639.88000000000011</v>
      </c>
      <c r="I12" s="164"/>
      <c r="J12" s="165">
        <f>IF(H61-(G4*J61)&gt;0,H61-(ROUND(G4*J61,2))," ")</f>
        <v>302.59999999999991</v>
      </c>
      <c r="K12" s="166"/>
      <c r="L12" s="167"/>
      <c r="M12" s="166"/>
      <c r="N12" s="167"/>
      <c r="O12" s="166"/>
      <c r="P12" s="167"/>
      <c r="Q12" s="166"/>
      <c r="R12" s="167"/>
    </row>
    <row r="13" spans="1:26" s="26" customFormat="1" ht="12" customHeight="1" x14ac:dyDescent="0.3">
      <c r="A13" s="48" t="s">
        <v>233</v>
      </c>
      <c r="B13" s="160" t="str">
        <f>IF(B14=" ","$0.00",B14)</f>
        <v>$0.00</v>
      </c>
      <c r="C13" s="161"/>
      <c r="D13" s="160">
        <f>IF(D14=" ","$0.00",D14)</f>
        <v>450.33999999999992</v>
      </c>
      <c r="E13" s="161"/>
      <c r="F13" s="160">
        <f>IF(F14=" ","$0.00",F14)</f>
        <v>620.27</v>
      </c>
      <c r="G13" s="161"/>
      <c r="H13" s="160">
        <f>IF(H14=" ","$0.00",H14)</f>
        <v>798.05000000000018</v>
      </c>
      <c r="I13" s="161"/>
      <c r="J13" s="162">
        <f>IF(J14=" ","$0.00",J14)</f>
        <v>404.56000000000006</v>
      </c>
      <c r="K13" s="253" t="s">
        <v>43</v>
      </c>
      <c r="L13" s="254"/>
      <c r="M13" s="253" t="s">
        <v>43</v>
      </c>
      <c r="N13" s="254"/>
      <c r="O13" s="253" t="s">
        <v>43</v>
      </c>
      <c r="P13" s="254"/>
      <c r="Q13" s="253" t="s">
        <v>43</v>
      </c>
      <c r="R13" s="254"/>
      <c r="S13" s="28"/>
      <c r="T13" s="28"/>
      <c r="U13" s="28"/>
      <c r="V13" s="28"/>
      <c r="W13" s="27"/>
      <c r="X13" s="27"/>
      <c r="Y13" s="27"/>
      <c r="Z13" s="27"/>
    </row>
    <row r="14" spans="1:26" s="27" customFormat="1" ht="12" customHeight="1" x14ac:dyDescent="0.3">
      <c r="A14" s="52" t="s">
        <v>90</v>
      </c>
      <c r="B14" s="163" t="str">
        <f>IF(H95-(G4*J95)&gt;0,H95-(ROUND(G4*J95,2))," ")</f>
        <v xml:space="preserve"> </v>
      </c>
      <c r="C14" s="164"/>
      <c r="D14" s="163">
        <f>IF(H128-(G4*J128)&gt;0,H128-(ROUND(G4*J128,2))," ")</f>
        <v>450.33999999999992</v>
      </c>
      <c r="E14" s="164"/>
      <c r="F14" s="163">
        <f>IF(H106-(G4*J106)&gt;0,H106-(ROUND(G4*J106,2))," ")</f>
        <v>620.27</v>
      </c>
      <c r="G14" s="164"/>
      <c r="H14" s="163">
        <f>IF(H139-(G4*J139)&gt;0,H139-(ROUND(G4*J139,2))," ")</f>
        <v>798.05000000000018</v>
      </c>
      <c r="I14" s="164"/>
      <c r="J14" s="165">
        <f>IF(H62-(G4*J62)&gt;0,H62-(ROUND(G4*J62,2))," ")</f>
        <v>404.56000000000006</v>
      </c>
      <c r="K14" s="166"/>
      <c r="L14" s="167"/>
      <c r="M14" s="166"/>
      <c r="N14" s="167"/>
      <c r="O14" s="166"/>
      <c r="P14" s="167"/>
      <c r="Q14" s="166"/>
      <c r="R14" s="167"/>
    </row>
    <row r="15" spans="1:26" s="26" customFormat="1" ht="12" customHeight="1" x14ac:dyDescent="0.3">
      <c r="A15" s="48" t="s">
        <v>234</v>
      </c>
      <c r="B15" s="160" t="str">
        <f>IF(B16=" ","$0.00",B16)</f>
        <v>$0.00</v>
      </c>
      <c r="C15" s="161"/>
      <c r="D15" s="160">
        <f>IF(D16=" ","$0.00",D16)</f>
        <v>602.27</v>
      </c>
      <c r="E15" s="161"/>
      <c r="F15" s="160">
        <f>IF(F16=" ","$0.00",F16)</f>
        <v>836.93999999999983</v>
      </c>
      <c r="G15" s="161"/>
      <c r="H15" s="160">
        <f>IF(H16=" ","$0.00",H16)</f>
        <v>1082.44</v>
      </c>
      <c r="I15" s="161"/>
      <c r="J15" s="162">
        <f>IF(J16=" ","$0.00",J16)</f>
        <v>539.04999999999995</v>
      </c>
      <c r="K15" s="253" t="s">
        <v>43</v>
      </c>
      <c r="L15" s="254"/>
      <c r="M15" s="253" t="s">
        <v>43</v>
      </c>
      <c r="N15" s="254"/>
      <c r="O15" s="253" t="s">
        <v>43</v>
      </c>
      <c r="P15" s="254"/>
      <c r="Q15" s="253" t="s">
        <v>43</v>
      </c>
      <c r="R15" s="254"/>
      <c r="S15" s="28"/>
      <c r="T15" s="28"/>
      <c r="U15" s="28"/>
      <c r="V15" s="28"/>
      <c r="W15" s="27"/>
      <c r="X15" s="27"/>
      <c r="Y15" s="27"/>
      <c r="Z15" s="27"/>
    </row>
    <row r="16" spans="1:26" s="27" customFormat="1" ht="12" customHeight="1" x14ac:dyDescent="0.3">
      <c r="A16" s="52" t="s">
        <v>91</v>
      </c>
      <c r="B16" s="163" t="str">
        <f>IF(H96-(G4*J96)&gt;0,H96-(ROUND(G4*J96,2))," ")</f>
        <v xml:space="preserve"> </v>
      </c>
      <c r="C16" s="164"/>
      <c r="D16" s="163">
        <f>IF(H129-(G4*J129)&gt;0,H129-(ROUND(G4*J129,2))," ")</f>
        <v>602.27</v>
      </c>
      <c r="E16" s="164"/>
      <c r="F16" s="163">
        <f>IF(H107-(G4*J107)&gt;0,H107-(ROUND(G4*J107,2))," ")</f>
        <v>836.93999999999983</v>
      </c>
      <c r="G16" s="164"/>
      <c r="H16" s="163">
        <f>IF(H140-(G4*J140)&gt;0,H140-(ROUND(G4*J140,2))," ")</f>
        <v>1082.44</v>
      </c>
      <c r="I16" s="164"/>
      <c r="J16" s="168">
        <f>IF(H63-(G4*J63)&gt;0,H63-(ROUND(G4*J63,2))," ")</f>
        <v>539.04999999999995</v>
      </c>
      <c r="K16" s="166"/>
      <c r="L16" s="167"/>
      <c r="M16" s="166"/>
      <c r="N16" s="167"/>
      <c r="O16" s="166"/>
      <c r="P16" s="167"/>
      <c r="Q16" s="166"/>
      <c r="R16" s="167"/>
    </row>
    <row r="17" spans="1:26" s="55" customFormat="1" ht="12" customHeight="1" x14ac:dyDescent="0.3">
      <c r="A17" s="48" t="s">
        <v>235</v>
      </c>
      <c r="B17" s="253" t="s">
        <v>43</v>
      </c>
      <c r="C17" s="254"/>
      <c r="D17" s="160" t="str">
        <f>IF(D18=" ","$0.00",D18)</f>
        <v>$0.00</v>
      </c>
      <c r="E17" s="169">
        <f>IF(D17="$0.00",IF(ROUND(G4*J130,2)-H130&lt;B59,ROUND(G4*J130,2)-H130,B59)," ")</f>
        <v>119.70000000000002</v>
      </c>
      <c r="F17" s="253" t="s">
        <v>43</v>
      </c>
      <c r="G17" s="254"/>
      <c r="H17" s="253" t="s">
        <v>43</v>
      </c>
      <c r="I17" s="254"/>
      <c r="J17" s="171" t="s">
        <v>43</v>
      </c>
      <c r="K17" s="160">
        <f>IF(K18=" ","$0.00",K18)</f>
        <v>210.79999999999995</v>
      </c>
      <c r="L17" s="170" t="str">
        <f>IF(K17="$0.00",IF(ROUND(G4*J119,2)-H119&lt;B59,ROUND(G4*J119,2)-H119,B59)," ")</f>
        <v xml:space="preserve"> </v>
      </c>
      <c r="M17" s="160">
        <f>IF(M18=" ","$0.00",M18)</f>
        <v>116.63</v>
      </c>
      <c r="N17" s="170" t="str">
        <f>IF(M17="$0.00",IF(ROUND(G4*J75,2)-H75&lt;B59,ROUND(G4*J75,2)-H75,B59)," ")</f>
        <v xml:space="preserve"> </v>
      </c>
      <c r="O17" s="160" t="str">
        <f>IF(O18=" ","$0.00",O18)</f>
        <v>$0.00</v>
      </c>
      <c r="P17" s="169">
        <f>IF(O17="$0.00",IF(ROUND(G4*J86,2)-H86&lt;B59,ROUND(G4*J86,2)-H86,B59)," ")</f>
        <v>170.1</v>
      </c>
      <c r="Q17" s="160" t="str">
        <f>IF(Q18=" ","$0.00",Q18)</f>
        <v>$0.00</v>
      </c>
      <c r="R17" s="169">
        <f>IF(Q17="$0.00",IF(ROUND(G4*J185,2)-H185&lt;B59,ROUND(G4*J185,2)-H185,B59)," ")</f>
        <v>84.010000000000019</v>
      </c>
      <c r="S17" s="53"/>
      <c r="T17" s="53"/>
      <c r="U17" s="53"/>
      <c r="V17" s="53"/>
      <c r="W17" s="54"/>
      <c r="X17" s="54"/>
      <c r="Y17" s="54"/>
      <c r="Z17" s="54"/>
    </row>
    <row r="18" spans="1:26" s="54" customFormat="1" ht="12" customHeight="1" x14ac:dyDescent="0.3">
      <c r="A18" s="52" t="s">
        <v>92</v>
      </c>
      <c r="B18" s="166"/>
      <c r="C18" s="167"/>
      <c r="D18" s="163" t="str">
        <f>IF(H130-(G4*J130)&gt;0,H130-(ROUND(G4*J130,2))," ")</f>
        <v xml:space="preserve"> </v>
      </c>
      <c r="E18" s="164"/>
      <c r="F18" s="163"/>
      <c r="G18" s="164"/>
      <c r="H18" s="166"/>
      <c r="I18" s="167"/>
      <c r="J18" s="172"/>
      <c r="K18" s="163">
        <f>IF(H119-(G4*J119)&gt;0,H119-(ROUND(G4*J119,2))," ")</f>
        <v>210.79999999999995</v>
      </c>
      <c r="L18" s="164"/>
      <c r="M18" s="163">
        <f>IF(H75-(G4*J75)&gt;0,H75-(ROUND(G4*J75,2))," ")</f>
        <v>116.63</v>
      </c>
      <c r="N18" s="164"/>
      <c r="O18" s="173" t="str">
        <f>IF(H86-(G4*J86)&gt;0,H86-(ROUND(G4*J86,2))," ")</f>
        <v xml:space="preserve"> </v>
      </c>
      <c r="P18" s="174"/>
      <c r="Q18" s="173" t="str">
        <f>IF(H185-(G4*J185)&gt;0,H185-(ROUND(G4*J185,2))," ")</f>
        <v xml:space="preserve"> </v>
      </c>
      <c r="R18" s="174"/>
    </row>
    <row r="19" spans="1:26" s="55" customFormat="1" ht="12" customHeight="1" x14ac:dyDescent="0.3">
      <c r="A19" s="48" t="s">
        <v>236</v>
      </c>
      <c r="B19" s="253" t="s">
        <v>43</v>
      </c>
      <c r="C19" s="254"/>
      <c r="D19" s="160" t="str">
        <f>IF(D20=" ","$0.00",D20)</f>
        <v>$0.00</v>
      </c>
      <c r="E19" s="169">
        <f>IF(D19="$0.00",IF(ROUND(G4*J131,2)-H131&lt;B60,ROUND(G4*J131,2)-H131,B60)," ")</f>
        <v>239.40000000000003</v>
      </c>
      <c r="F19" s="253" t="s">
        <v>43</v>
      </c>
      <c r="G19" s="254"/>
      <c r="H19" s="253" t="s">
        <v>43</v>
      </c>
      <c r="I19" s="254"/>
      <c r="J19" s="171" t="s">
        <v>43</v>
      </c>
      <c r="K19" s="160">
        <f>IF(K20=" ","$0.00",K20)</f>
        <v>421.59999999999991</v>
      </c>
      <c r="L19" s="170" t="str">
        <f>IF(K19="$0.00",IF(ROUND(G4*J120,2)-H120&lt;B60,ROUND(G4*J120,2)-H120,B60)," ")</f>
        <v xml:space="preserve"> </v>
      </c>
      <c r="M19" s="160">
        <f>IF(M20=" ","$0.00",M20)</f>
        <v>233.26</v>
      </c>
      <c r="N19" s="170" t="str">
        <f>IF(M19="$0.00",IF(ROUND(G4*J76,2)-H76&lt;B60,ROUND(G4*J76,2)-H76,B60)," ")</f>
        <v xml:space="preserve"> </v>
      </c>
      <c r="O19" s="160" t="str">
        <f>IF(O20=" ","$0.00",O20)</f>
        <v>$0.00</v>
      </c>
      <c r="P19" s="169">
        <f>IF(O19="$0.00",IF(ROUND(G4*J87,2)-H87&lt;B60,ROUND(G4*J87,2)-H87,B60)," ")</f>
        <v>340.2</v>
      </c>
      <c r="Q19" s="160" t="str">
        <f>IF(Q20=" ","$0.00",Q20)</f>
        <v>$0.00</v>
      </c>
      <c r="R19" s="169">
        <f>IF(Q19="$0.00",IF(ROUND(G4*J186,2)-H186&lt;B60,ROUND(G4*J186,2)-H186,B60)," ")</f>
        <v>168.02000000000004</v>
      </c>
      <c r="S19" s="53"/>
      <c r="T19" s="53"/>
      <c r="U19" s="53"/>
      <c r="V19" s="53"/>
      <c r="W19" s="54"/>
      <c r="X19" s="54"/>
      <c r="Y19" s="54"/>
      <c r="Z19" s="54"/>
    </row>
    <row r="20" spans="1:26" s="54" customFormat="1" ht="12" customHeight="1" x14ac:dyDescent="0.3">
      <c r="A20" s="52" t="s">
        <v>93</v>
      </c>
      <c r="B20" s="166"/>
      <c r="C20" s="167"/>
      <c r="D20" s="163" t="str">
        <f>IF(H131-(G4*J131)&gt;0,H131-(ROUND(G4*J131,2))," ")</f>
        <v xml:space="preserve"> </v>
      </c>
      <c r="E20" s="164"/>
      <c r="F20" s="163"/>
      <c r="G20" s="164"/>
      <c r="H20" s="166"/>
      <c r="I20" s="167"/>
      <c r="J20" s="172"/>
      <c r="K20" s="163">
        <f>IF(H120-(G4*J120)&gt;0,H120-(ROUND(G4*J120,2))," ")</f>
        <v>421.59999999999991</v>
      </c>
      <c r="L20" s="164"/>
      <c r="M20" s="163">
        <f>IF(H76-(G4*J76)&gt;0,H76-(ROUND(G4*J76,2))," ")</f>
        <v>233.26</v>
      </c>
      <c r="N20" s="164"/>
      <c r="O20" s="173" t="str">
        <f>IF(H87-(G4*J87)&gt;0,H87-(ROUND(G4*J87,2))," ")</f>
        <v xml:space="preserve"> </v>
      </c>
      <c r="P20" s="174"/>
      <c r="Q20" s="173" t="str">
        <f>IF(H186-(G4*J186)&gt;0,H186-(ROUND(G4*J186,2))," ")</f>
        <v xml:space="preserve"> </v>
      </c>
      <c r="R20" s="174"/>
    </row>
    <row r="21" spans="1:26" s="55" customFormat="1" ht="12" customHeight="1" x14ac:dyDescent="0.3">
      <c r="A21" s="48" t="s">
        <v>237</v>
      </c>
      <c r="B21" s="160" t="str">
        <f>IF(B22=" ","$0.00",B22)</f>
        <v>$0.00</v>
      </c>
      <c r="C21" s="169">
        <f>IF(B21="$0.00",IF(ROUND(G4*J99,2)-H99&lt;B61,ROUND(G4*J99,2)-H99,B61)," ")</f>
        <v>148.95000000000005</v>
      </c>
      <c r="D21" s="160">
        <f>IF(D22=" ","$0.00",D22)</f>
        <v>32.229999999999905</v>
      </c>
      <c r="E21" s="169" t="str">
        <f>IF(D21="$0.00",IF(ROUND(G4*J132,2)-H132&lt;B61,ROUND(G4*J132,2)-H132,B61)," ")</f>
        <v xml:space="preserve"> </v>
      </c>
      <c r="F21" s="160">
        <f>IF(F22=" ","$0.00",F22)</f>
        <v>132.65999999999997</v>
      </c>
      <c r="G21" s="170" t="str">
        <f>IF(F21="$0.00",IF(ROUND(G4*J110,2)-H110&lt;B61,ROUND(G4*J110,2)-H110,B61)," ")</f>
        <v xml:space="preserve"> </v>
      </c>
      <c r="H21" s="160">
        <f>IF(H22=" ","$0.00",H22)</f>
        <v>401.02</v>
      </c>
      <c r="I21" s="170" t="str">
        <f>IF(H21="$0.00",IF(ROUND(G4*J143,2)-H143&gt;=0,ROUND(G4*J143,2)-H143," ")," ")</f>
        <v xml:space="preserve"> </v>
      </c>
      <c r="J21" s="171" t="s">
        <v>43</v>
      </c>
      <c r="K21" s="253" t="s">
        <v>43</v>
      </c>
      <c r="L21" s="254"/>
      <c r="M21" s="253" t="s">
        <v>43</v>
      </c>
      <c r="N21" s="254"/>
      <c r="O21" s="253" t="s">
        <v>43</v>
      </c>
      <c r="P21" s="254"/>
      <c r="Q21" s="253" t="s">
        <v>43</v>
      </c>
      <c r="R21" s="254"/>
      <c r="S21" s="53"/>
      <c r="T21" s="53"/>
      <c r="U21" s="53"/>
      <c r="V21" s="53"/>
      <c r="W21" s="54"/>
      <c r="X21" s="54"/>
      <c r="Y21" s="54"/>
      <c r="Z21" s="54"/>
    </row>
    <row r="22" spans="1:26" s="54" customFormat="1" ht="12" customHeight="1" x14ac:dyDescent="0.3">
      <c r="A22" s="52" t="s">
        <v>94</v>
      </c>
      <c r="B22" s="163" t="str">
        <f>IF(H99-(G4*J99)&gt;0,H99-(ROUND(G4*J99,2))," ")</f>
        <v xml:space="preserve"> </v>
      </c>
      <c r="C22" s="164"/>
      <c r="D22" s="163">
        <f>IF(H132-(G4*J132)&gt;0,H132-(ROUND(G4*J132,2))," ")</f>
        <v>32.229999999999905</v>
      </c>
      <c r="E22" s="164"/>
      <c r="F22" s="163">
        <f>IF(H110-(G4*J110)&gt;0,H110-(ROUND(G4*J110,2))," ")</f>
        <v>132.65999999999997</v>
      </c>
      <c r="G22" s="164"/>
      <c r="H22" s="163">
        <f>IF(H143-(G4*J143)&gt;0,H143-(ROUND(G4*J143,2))," ")</f>
        <v>401.02</v>
      </c>
      <c r="I22" s="164"/>
      <c r="J22" s="172"/>
      <c r="K22" s="166"/>
      <c r="L22" s="167"/>
      <c r="M22" s="166"/>
      <c r="N22" s="167"/>
      <c r="O22" s="166"/>
      <c r="P22" s="167"/>
      <c r="Q22" s="166"/>
      <c r="R22" s="167"/>
    </row>
    <row r="23" spans="1:26" s="55" customFormat="1" ht="12" customHeight="1" x14ac:dyDescent="0.3">
      <c r="A23" s="48" t="s">
        <v>238</v>
      </c>
      <c r="B23" s="160" t="str">
        <f>IF(B24=" ","$0.00",B24)</f>
        <v>$0.00</v>
      </c>
      <c r="C23" s="169">
        <f>IF(B23="$0.00",IF(ROUND(G4*J100,2)-H100&lt;B62,ROUND(G4*J100,2)-H100,B62)," ")</f>
        <v>170.1</v>
      </c>
      <c r="D23" s="160">
        <f>IF(D24=" ","$0.00",D24)</f>
        <v>140.73000000000002</v>
      </c>
      <c r="E23" s="170" t="str">
        <f>IF(D23="$0.00",IF(ROUND(G4*J133,2)-H133&lt;B62,ROUND(G4*J133,2)-H133,B62)," ")</f>
        <v xml:space="preserve"> </v>
      </c>
      <c r="F23" s="160">
        <f>IF(F24=" ","$0.00",F24)</f>
        <v>265.42999999999995</v>
      </c>
      <c r="G23" s="170" t="str">
        <f>IF(F23="$0.00",IF(ROUND(G4*J111,2)-H111&lt;B62,ROUND(G4*J111,2)-H111,B62)," ")</f>
        <v xml:space="preserve"> </v>
      </c>
      <c r="H23" s="160">
        <f>IF(H24=" ","$0.00",H24)</f>
        <v>559.19000000000005</v>
      </c>
      <c r="I23" s="170" t="str">
        <f>IF(H24="$0.00",IF(ROUND(G4*J144,2)-H144&gt;=0,ROUND(G4*J144,2)-H144," ")," ")</f>
        <v xml:space="preserve"> </v>
      </c>
      <c r="J23" s="171" t="s">
        <v>43</v>
      </c>
      <c r="K23" s="253" t="s">
        <v>43</v>
      </c>
      <c r="L23" s="254"/>
      <c r="M23" s="253" t="s">
        <v>43</v>
      </c>
      <c r="N23" s="254"/>
      <c r="O23" s="253" t="s">
        <v>43</v>
      </c>
      <c r="P23" s="254"/>
      <c r="Q23" s="253" t="s">
        <v>43</v>
      </c>
      <c r="R23" s="254"/>
      <c r="S23" s="53"/>
      <c r="T23" s="53"/>
      <c r="U23" s="53"/>
      <c r="V23" s="53"/>
      <c r="W23" s="54"/>
      <c r="X23" s="54"/>
      <c r="Y23" s="54"/>
      <c r="Z23" s="54"/>
    </row>
    <row r="24" spans="1:26" s="54" customFormat="1" ht="12" customHeight="1" x14ac:dyDescent="0.3">
      <c r="A24" s="52" t="s">
        <v>95</v>
      </c>
      <c r="B24" s="163" t="str">
        <f>IF(H100-(G4*J100)&gt;0,H100-(ROUND(G4*J100,2))," ")</f>
        <v xml:space="preserve"> </v>
      </c>
      <c r="C24" s="164"/>
      <c r="D24" s="163">
        <f>IF(H133-(G4*J133)&gt;0,H133-(ROUND(G4*J133,2))," ")</f>
        <v>140.73000000000002</v>
      </c>
      <c r="E24" s="164"/>
      <c r="F24" s="163">
        <f>IF(H111-(G4*J111)&gt;0,H111-(ROUND(G4*J111,2))," ")</f>
        <v>265.42999999999995</v>
      </c>
      <c r="G24" s="164"/>
      <c r="H24" s="163">
        <f>IF(H144-(G4*J144)&gt;0,H144-(ROUND(G4*J144,2))," ")</f>
        <v>559.19000000000005</v>
      </c>
      <c r="I24" s="164"/>
      <c r="J24" s="172"/>
      <c r="K24" s="166"/>
      <c r="L24" s="167"/>
      <c r="M24" s="166"/>
      <c r="N24" s="167"/>
      <c r="O24" s="166"/>
      <c r="P24" s="167"/>
      <c r="Q24" s="166"/>
      <c r="R24" s="167"/>
    </row>
    <row r="25" spans="1:26" s="55" customFormat="1" ht="12" customHeight="1" x14ac:dyDescent="0.3">
      <c r="A25" s="48" t="s">
        <v>239</v>
      </c>
      <c r="B25" s="160" t="str">
        <f>IF(B26=" ","$0.00",B26)</f>
        <v>$0.00</v>
      </c>
      <c r="C25" s="169">
        <f>IF(B25="$0.00",IF(ROUND(G4*J101,2)-H101&lt;B63,ROUND(G4*J101,2)-H101,B63)," ")</f>
        <v>170.1</v>
      </c>
      <c r="D25" s="160">
        <f>IF(D26=" ","$0.00",D26)</f>
        <v>292.66000000000008</v>
      </c>
      <c r="E25" s="170" t="str">
        <f>IF(D25="$0.00",IF(ROUND(G4*J134,2)-H134&lt;B63,ROUND(G4*J134,2)-H134,B63)," ")</f>
        <v xml:space="preserve"> </v>
      </c>
      <c r="F25" s="160">
        <f>IF(F26=" ","$0.00",F26)</f>
        <v>482.09999999999991</v>
      </c>
      <c r="G25" s="170" t="str">
        <f>IF(F25="$0.00",IF(ROUND(G4*J112,2)-H112&lt;B63,ROUND(G4*J112,2)-H112,B63)," ")</f>
        <v xml:space="preserve"> </v>
      </c>
      <c r="H25" s="160">
        <f>IF(H26=" ","$0.00",H26)</f>
        <v>843.58000000000015</v>
      </c>
      <c r="I25" s="170" t="str">
        <f>IF(H26="$0.00",IF(ROUND(G4*J145,2)-H145&gt;=0,ROUND(G4*J145,2)-H145," ")," ")</f>
        <v xml:space="preserve"> </v>
      </c>
      <c r="J25" s="171" t="s">
        <v>43</v>
      </c>
      <c r="K25" s="253" t="s">
        <v>43</v>
      </c>
      <c r="L25" s="254"/>
      <c r="M25" s="253" t="s">
        <v>43</v>
      </c>
      <c r="N25" s="254"/>
      <c r="O25" s="253" t="s">
        <v>43</v>
      </c>
      <c r="P25" s="254"/>
      <c r="Q25" s="253" t="s">
        <v>43</v>
      </c>
      <c r="R25" s="254"/>
      <c r="S25" s="53"/>
      <c r="T25" s="53"/>
      <c r="U25" s="53"/>
      <c r="V25" s="53"/>
      <c r="W25" s="54"/>
      <c r="X25" s="54"/>
      <c r="Y25" s="54"/>
      <c r="Z25" s="54"/>
    </row>
    <row r="26" spans="1:26" s="54" customFormat="1" ht="12" customHeight="1" x14ac:dyDescent="0.3">
      <c r="A26" s="52" t="s">
        <v>96</v>
      </c>
      <c r="B26" s="163" t="str">
        <f>IF(H101-(G4*J101)&gt;0,H101-(ROUND(G4*J101,2))," ")</f>
        <v xml:space="preserve"> </v>
      </c>
      <c r="C26" s="164"/>
      <c r="D26" s="163">
        <f>IF(H134-(G4*J134)&gt;0,H134-(ROUND(G4*J134,2))," ")</f>
        <v>292.66000000000008</v>
      </c>
      <c r="E26" s="164"/>
      <c r="F26" s="163">
        <f>IF(H112-(G4*J112)&gt;0,H112-(ROUND(G4*J112,2))," ")</f>
        <v>482.09999999999991</v>
      </c>
      <c r="G26" s="164"/>
      <c r="H26" s="163">
        <f>IF(H145-(G4*J145)&gt;0,H145-(ROUND(G4*J145,2))," ")</f>
        <v>843.58000000000015</v>
      </c>
      <c r="I26" s="164"/>
      <c r="J26" s="172"/>
      <c r="K26" s="163"/>
      <c r="L26" s="164"/>
      <c r="M26" s="163"/>
      <c r="N26" s="164"/>
      <c r="O26" s="175"/>
      <c r="P26" s="176"/>
      <c r="Q26" s="175"/>
      <c r="R26" s="176"/>
    </row>
    <row r="27" spans="1:26" s="55" customFormat="1" ht="12" customHeight="1" x14ac:dyDescent="0.3">
      <c r="A27" s="48" t="s">
        <v>240</v>
      </c>
      <c r="B27" s="253" t="s">
        <v>43</v>
      </c>
      <c r="C27" s="254"/>
      <c r="D27" s="160" t="str">
        <f>IF(D28=" ","$0.00",D28)</f>
        <v>$0.00</v>
      </c>
      <c r="E27" s="169">
        <f>IF(D27="$0.00",IF(ROUND(G4*J135,2)-H135&lt;B64,ROUND(G4*J135,2)-H135,B64)," ")</f>
        <v>359.1</v>
      </c>
      <c r="F27" s="253" t="s">
        <v>43</v>
      </c>
      <c r="G27" s="254"/>
      <c r="H27" s="253" t="s">
        <v>43</v>
      </c>
      <c r="I27" s="254"/>
      <c r="J27" s="171" t="s">
        <v>43</v>
      </c>
      <c r="K27" s="160">
        <f>IF(K28=" ","$0.00",K28)</f>
        <v>632.4</v>
      </c>
      <c r="L27" s="170" t="str">
        <f>IF(K27="$0.00",IF(ROUND(G4*J124,2)-H124&lt;B64,ROUND(G4*J124,2)-H124,B64)," ")</f>
        <v xml:space="preserve"> </v>
      </c>
      <c r="M27" s="160">
        <f>IF(M28=" ","$0.00",M28)</f>
        <v>349.89</v>
      </c>
      <c r="N27" s="170" t="str">
        <f>IF(M27="$0.00",IF(ROUND(G4*J80,2)-H80&lt;B64,ROUND(G4*J80,2)-H80,B64)," ")</f>
        <v xml:space="preserve"> </v>
      </c>
      <c r="O27" s="160" t="str">
        <f>IF(O28=" ","$0.00",O28)</f>
        <v>$0.00</v>
      </c>
      <c r="P27" s="169">
        <f>IF(O27="$0.00",IF(ROUND(G4*J91,2)-H91&lt;B64,ROUND(G4*J91,2)-H91,B64)," ")</f>
        <v>510.29999999999995</v>
      </c>
      <c r="Q27" s="160" t="str">
        <f>IF(Q28=" ","$0.00",Q28)</f>
        <v>$0.00</v>
      </c>
      <c r="R27" s="169">
        <f>IF(Q27="$0.00",IF(ROUND(G4*J190,2)-H190&lt;B64,ROUND(G4*J190,2)-H190,B64)," ")</f>
        <v>252.02999999999997</v>
      </c>
      <c r="S27" s="53"/>
      <c r="T27" s="53"/>
      <c r="U27" s="53"/>
      <c r="V27" s="53"/>
      <c r="W27" s="54"/>
      <c r="X27" s="54"/>
      <c r="Y27" s="54"/>
      <c r="Z27" s="54"/>
    </row>
    <row r="28" spans="1:26" s="54" customFormat="1" ht="12" customHeight="1" x14ac:dyDescent="0.3">
      <c r="A28" s="52" t="s">
        <v>93</v>
      </c>
      <c r="B28" s="166"/>
      <c r="C28" s="167"/>
      <c r="D28" s="163" t="str">
        <f>IF(H135-(G4*J135)&gt;0,H135-(ROUND(G4*J135,2))," ")</f>
        <v xml:space="preserve"> </v>
      </c>
      <c r="E28" s="164"/>
      <c r="F28" s="163"/>
      <c r="G28" s="164"/>
      <c r="H28" s="166"/>
      <c r="I28" s="167"/>
      <c r="J28" s="172"/>
      <c r="K28" s="163">
        <f>IF(H124-(G4*J124)&gt;0,H124-(ROUND(G4*J124,2))," ")</f>
        <v>632.4</v>
      </c>
      <c r="L28" s="164"/>
      <c r="M28" s="163">
        <f>IF(H80-(G4*J80)&gt;0,H80-(ROUND(G4*J80,2))," ")</f>
        <v>349.89</v>
      </c>
      <c r="N28" s="164"/>
      <c r="O28" s="177" t="str">
        <f>IF(H91-(G4*J91)&gt;0,H91-(ROUND(G4*J91,2))," ")</f>
        <v xml:space="preserve"> </v>
      </c>
      <c r="P28" s="178"/>
      <c r="Q28" s="177" t="str">
        <f>IF(H190-(G4*J190)&gt;0,H190-(ROUND(G4*J190,2))," ")</f>
        <v xml:space="preserve"> </v>
      </c>
      <c r="R28" s="178"/>
    </row>
    <row r="29" spans="1:26" s="55" customFormat="1" ht="12" customHeight="1" x14ac:dyDescent="0.3">
      <c r="A29" s="48" t="s">
        <v>241</v>
      </c>
      <c r="B29" s="160" t="str">
        <f>IF(B30=" ","$0.00",B30)</f>
        <v>$0.00</v>
      </c>
      <c r="C29" s="169">
        <f>IF(B29="$0.00",IF(ROUND(G4*J103,2)-H103&lt;B65,ROUND(G4*J103,2)-H103,B65)," ")</f>
        <v>32.319999999999936</v>
      </c>
      <c r="D29" s="160" t="str">
        <f>IF(D30=" ","$0.00",D30)</f>
        <v>$0.00</v>
      </c>
      <c r="E29" s="169">
        <f>IF(D29="$0.00",IF(ROUND(G4*J136,2)-H136&lt;B65,ROUND(G4*J136,2)-H136,B65)," ")</f>
        <v>87.470000000000027</v>
      </c>
      <c r="F29" s="160">
        <f>IF(F30=" ","$0.00",F30)</f>
        <v>48.649999999999864</v>
      </c>
      <c r="G29" s="187" t="str">
        <f>IF(F29="$0.00",IF(ROUND(G4*J114,2)-H114&lt;B65,ROUND(G4*J114,2)-H114,B65)," ")</f>
        <v xml:space="preserve"> </v>
      </c>
      <c r="H29" s="160">
        <f>IF(H30=" ","$0.00",H30)</f>
        <v>517.64999999999986</v>
      </c>
      <c r="I29" s="170" t="str">
        <f>IF(H30="$0.00",IF(ROUND(G4*J147,2)-H147&gt;=0,ROUND(G4*J147,2)-H147," ")," ")</f>
        <v xml:space="preserve"> </v>
      </c>
      <c r="J29" s="171" t="s">
        <v>43</v>
      </c>
      <c r="K29" s="253" t="s">
        <v>43</v>
      </c>
      <c r="L29" s="254"/>
      <c r="M29" s="253" t="s">
        <v>43</v>
      </c>
      <c r="N29" s="254"/>
      <c r="O29" s="253" t="s">
        <v>43</v>
      </c>
      <c r="P29" s="254"/>
      <c r="Q29" s="253" t="s">
        <v>43</v>
      </c>
      <c r="R29" s="254"/>
      <c r="S29" s="53"/>
      <c r="T29" s="53"/>
      <c r="U29" s="53"/>
      <c r="V29" s="53"/>
      <c r="W29" s="54"/>
      <c r="X29" s="54"/>
      <c r="Y29" s="54"/>
      <c r="Z29" s="54"/>
    </row>
    <row r="30" spans="1:26" s="123" customFormat="1" ht="5.25" customHeight="1" x14ac:dyDescent="0.2">
      <c r="A30" s="120" t="s">
        <v>97</v>
      </c>
      <c r="B30" s="121" t="str">
        <f>IF(H103-(G4*J103)&gt;0,H103-(ROUND(G4*J103,2))," ")</f>
        <v xml:space="preserve"> </v>
      </c>
      <c r="C30" s="121"/>
      <c r="D30" s="121" t="str">
        <f>IF(H136-(G4*J136)&gt;0,H136-(ROUND(G4*J136,2))," ")</f>
        <v xml:space="preserve"> </v>
      </c>
      <c r="E30" s="121"/>
      <c r="F30" s="121">
        <f>IF(H114-(G4*J114)&gt;0,H114-(ROUND(G4*J114,2))," ")</f>
        <v>48.649999999999864</v>
      </c>
      <c r="G30" s="121"/>
      <c r="H30" s="121">
        <f>IF(H147-(G4*J147)&gt;0,H147-(ROUND(G4*J147,2))," ")</f>
        <v>517.64999999999986</v>
      </c>
      <c r="I30" s="121"/>
      <c r="J30" s="121"/>
      <c r="K30" s="122"/>
      <c r="L30" s="122"/>
      <c r="M30" s="122"/>
      <c r="N30" s="122"/>
      <c r="O30" s="122"/>
      <c r="P30" s="122"/>
      <c r="Q30" s="122"/>
      <c r="R30" s="122"/>
    </row>
    <row r="31" spans="1:26" s="61" customFormat="1" ht="14.1" customHeight="1" x14ac:dyDescent="0.2">
      <c r="A31" s="56" t="s">
        <v>17</v>
      </c>
      <c r="B31" s="57" t="s">
        <v>99</v>
      </c>
      <c r="C31" s="57"/>
      <c r="D31" s="57"/>
      <c r="E31" s="57"/>
      <c r="F31" s="58"/>
      <c r="G31" s="58"/>
      <c r="H31" s="57" t="s">
        <v>100</v>
      </c>
      <c r="I31" s="59"/>
      <c r="J31" s="59"/>
      <c r="K31" s="59"/>
      <c r="L31" s="59"/>
      <c r="M31" s="59"/>
      <c r="N31" s="59"/>
      <c r="O31" s="59"/>
      <c r="P31" s="59"/>
      <c r="Q31" s="59"/>
      <c r="R31" s="59"/>
      <c r="S31" s="60"/>
      <c r="T31" s="60"/>
      <c r="U31" s="60"/>
      <c r="V31" s="60"/>
    </row>
    <row r="32" spans="1:26" s="61" customFormat="1" ht="14.1" customHeight="1" x14ac:dyDescent="0.2">
      <c r="A32" s="62"/>
      <c r="B32" s="57" t="s">
        <v>101</v>
      </c>
      <c r="C32" s="57"/>
      <c r="D32" s="57"/>
      <c r="E32" s="57"/>
      <c r="F32" s="58"/>
      <c r="G32" s="58"/>
      <c r="H32" s="57" t="s">
        <v>102</v>
      </c>
      <c r="I32" s="59"/>
      <c r="J32" s="59"/>
      <c r="K32" s="59"/>
      <c r="L32" s="59"/>
      <c r="M32" s="59"/>
      <c r="N32" s="59"/>
      <c r="O32" s="59"/>
      <c r="P32" s="59"/>
      <c r="Q32" s="59"/>
      <c r="R32" s="59"/>
      <c r="S32" s="60"/>
      <c r="T32" s="60"/>
      <c r="U32" s="60"/>
      <c r="V32" s="60"/>
    </row>
    <row r="33" spans="1:22" s="61" customFormat="1" ht="14.1" customHeight="1" x14ac:dyDescent="0.2">
      <c r="A33" s="62"/>
      <c r="B33" s="57" t="s">
        <v>103</v>
      </c>
      <c r="C33" s="57"/>
      <c r="D33" s="57"/>
      <c r="E33" s="57"/>
      <c r="F33" s="58"/>
      <c r="G33" s="58"/>
      <c r="H33" s="57" t="s">
        <v>104</v>
      </c>
      <c r="I33" s="59"/>
      <c r="J33" s="59"/>
      <c r="K33" s="59"/>
      <c r="L33" s="59"/>
      <c r="M33" s="59"/>
      <c r="N33" s="59"/>
      <c r="O33" s="59"/>
      <c r="P33" s="59"/>
      <c r="Q33" s="59"/>
      <c r="R33" s="59"/>
      <c r="S33" s="60"/>
      <c r="T33" s="60"/>
      <c r="U33" s="60"/>
      <c r="V33" s="60"/>
    </row>
    <row r="34" spans="1:22" s="61" customFormat="1" ht="14.1" customHeight="1" x14ac:dyDescent="0.2">
      <c r="A34" s="62"/>
      <c r="B34" s="57" t="s">
        <v>105</v>
      </c>
      <c r="C34" s="57"/>
      <c r="D34" s="57"/>
      <c r="E34" s="57"/>
      <c r="F34" s="58"/>
      <c r="G34" s="58"/>
      <c r="H34" s="57" t="s">
        <v>106</v>
      </c>
      <c r="I34" s="59"/>
      <c r="J34" s="59"/>
      <c r="K34" s="59"/>
      <c r="L34" s="59"/>
      <c r="M34" s="59"/>
      <c r="N34" s="59"/>
      <c r="O34" s="59"/>
      <c r="P34" s="59"/>
      <c r="Q34" s="59"/>
      <c r="R34" s="59"/>
      <c r="S34" s="60"/>
      <c r="T34" s="60"/>
      <c r="U34" s="60"/>
      <c r="V34" s="60"/>
    </row>
    <row r="35" spans="1:22" s="61" customFormat="1" ht="14.1" customHeight="1" x14ac:dyDescent="0.2">
      <c r="A35" s="62"/>
      <c r="B35" s="57" t="s">
        <v>107</v>
      </c>
      <c r="C35" s="57"/>
      <c r="D35" s="57"/>
      <c r="E35" s="57"/>
      <c r="F35" s="58"/>
      <c r="G35" s="58"/>
      <c r="H35" s="57" t="s">
        <v>108</v>
      </c>
      <c r="I35" s="59"/>
      <c r="J35" s="59"/>
      <c r="K35" s="59"/>
      <c r="L35" s="59"/>
      <c r="M35" s="59"/>
      <c r="N35" s="59"/>
      <c r="O35" s="59"/>
      <c r="P35" s="59"/>
      <c r="Q35" s="59"/>
      <c r="R35" s="59"/>
      <c r="S35" s="60"/>
      <c r="T35" s="60"/>
      <c r="U35" s="60"/>
      <c r="V35" s="60"/>
    </row>
    <row r="36" spans="1:22" s="61" customFormat="1" ht="14.1" customHeight="1" x14ac:dyDescent="0.2">
      <c r="A36" s="62"/>
      <c r="B36" s="57" t="s">
        <v>109</v>
      </c>
      <c r="C36" s="57"/>
      <c r="D36" s="57"/>
      <c r="E36" s="57"/>
      <c r="F36" s="58"/>
      <c r="G36" s="58"/>
      <c r="H36" s="57" t="s">
        <v>110</v>
      </c>
      <c r="I36" s="58"/>
      <c r="J36" s="58"/>
      <c r="K36" s="59"/>
      <c r="L36" s="59"/>
      <c r="M36" s="59"/>
      <c r="N36" s="59"/>
      <c r="O36" s="59"/>
      <c r="P36" s="59"/>
      <c r="Q36" s="59"/>
      <c r="R36" s="59"/>
      <c r="S36" s="60"/>
      <c r="T36" s="60"/>
      <c r="U36" s="60"/>
      <c r="V36" s="60"/>
    </row>
    <row r="37" spans="1:22" s="60" customFormat="1" ht="14.1" customHeight="1" x14ac:dyDescent="0.2">
      <c r="A37" s="189"/>
      <c r="C37" s="190"/>
      <c r="D37" s="190"/>
      <c r="E37" s="190"/>
      <c r="F37" s="191"/>
      <c r="G37" s="191"/>
      <c r="H37" s="191"/>
      <c r="I37" s="191"/>
      <c r="J37" s="191"/>
    </row>
    <row r="38" spans="1:22" s="60" customFormat="1" ht="14.1" customHeight="1" x14ac:dyDescent="0.2">
      <c r="A38" s="192"/>
      <c r="B38" s="193"/>
      <c r="C38" s="194"/>
      <c r="D38" s="194"/>
      <c r="E38" s="194"/>
      <c r="F38" s="195"/>
      <c r="G38" s="195"/>
      <c r="H38" s="195"/>
      <c r="I38" s="195"/>
      <c r="J38" s="195"/>
      <c r="K38" s="193"/>
      <c r="L38" s="193"/>
      <c r="M38" s="193"/>
      <c r="N38" s="193"/>
      <c r="O38" s="193"/>
      <c r="P38" s="193"/>
      <c r="Q38" s="193"/>
      <c r="R38" s="193"/>
      <c r="S38" s="193"/>
    </row>
    <row r="39" spans="1:22" s="60" customFormat="1" ht="14.1" customHeight="1" x14ac:dyDescent="0.2">
      <c r="A39" s="192"/>
      <c r="B39" s="193"/>
      <c r="C39" s="194"/>
      <c r="D39" s="194"/>
      <c r="E39" s="194"/>
      <c r="F39" s="195"/>
      <c r="G39" s="195"/>
      <c r="H39" s="195"/>
      <c r="I39" s="195"/>
      <c r="J39" s="195"/>
      <c r="K39" s="193"/>
      <c r="L39" s="193"/>
      <c r="M39" s="193"/>
      <c r="N39" s="193"/>
      <c r="O39" s="193"/>
      <c r="P39" s="193"/>
      <c r="Q39" s="193"/>
      <c r="R39" s="193"/>
      <c r="S39" s="193"/>
    </row>
    <row r="40" spans="1:22" s="60" customFormat="1" ht="14.1" customHeight="1" x14ac:dyDescent="0.2">
      <c r="A40" s="196"/>
      <c r="B40" s="197"/>
      <c r="C40" s="198"/>
      <c r="D40" s="198"/>
      <c r="E40" s="198"/>
      <c r="F40" s="199"/>
      <c r="G40" s="199"/>
      <c r="H40" s="199"/>
      <c r="I40" s="199"/>
      <c r="J40" s="199"/>
      <c r="K40" s="197"/>
      <c r="L40" s="193"/>
      <c r="M40" s="193"/>
      <c r="N40" s="193"/>
      <c r="O40" s="193"/>
      <c r="P40" s="193"/>
      <c r="Q40" s="193"/>
      <c r="R40" s="193"/>
      <c r="S40" s="193"/>
    </row>
    <row r="41" spans="1:22" s="60" customFormat="1" ht="14.1" customHeight="1" x14ac:dyDescent="0.2">
      <c r="A41" s="196"/>
      <c r="B41" s="197"/>
      <c r="C41" s="198"/>
      <c r="D41" s="198"/>
      <c r="E41" s="198"/>
      <c r="F41" s="199"/>
      <c r="G41" s="199"/>
      <c r="H41" s="199"/>
      <c r="I41" s="199"/>
      <c r="J41" s="199"/>
      <c r="K41" s="197"/>
      <c r="L41" s="193"/>
      <c r="M41" s="193"/>
      <c r="N41" s="193"/>
      <c r="O41" s="193"/>
      <c r="P41" s="193"/>
      <c r="Q41" s="193"/>
      <c r="R41" s="193"/>
      <c r="S41" s="193"/>
    </row>
    <row r="42" spans="1:22" s="60" customFormat="1" ht="10.199999999999999" x14ac:dyDescent="0.2">
      <c r="A42" s="200"/>
      <c r="B42" s="197"/>
      <c r="C42" s="198"/>
      <c r="D42" s="198"/>
      <c r="E42" s="198"/>
      <c r="F42" s="200"/>
      <c r="G42" s="200"/>
      <c r="H42" s="200"/>
      <c r="I42" s="200"/>
      <c r="J42" s="200"/>
      <c r="K42" s="197"/>
      <c r="L42" s="193"/>
      <c r="M42" s="193"/>
      <c r="N42" s="193"/>
      <c r="O42" s="193"/>
      <c r="P42" s="193"/>
      <c r="Q42" s="193"/>
      <c r="R42" s="193"/>
      <c r="S42" s="193"/>
    </row>
    <row r="43" spans="1:22" s="42" customFormat="1" x14ac:dyDescent="0.3">
      <c r="A43" s="201"/>
      <c r="B43" s="202"/>
      <c r="C43" s="202"/>
      <c r="D43" s="202"/>
      <c r="E43" s="202"/>
      <c r="F43" s="201"/>
      <c r="G43" s="201"/>
      <c r="H43" s="201"/>
      <c r="I43" s="201"/>
      <c r="J43" s="201"/>
      <c r="K43" s="201"/>
      <c r="L43" s="119"/>
      <c r="M43" s="119"/>
      <c r="N43" s="119"/>
      <c r="O43" s="119"/>
      <c r="P43" s="119"/>
      <c r="Q43" s="119"/>
      <c r="R43" s="119"/>
      <c r="S43" s="119"/>
    </row>
    <row r="44" spans="1:22" s="42" customFormat="1" ht="14.4" x14ac:dyDescent="0.3">
      <c r="A44" s="201"/>
      <c r="B44" s="203">
        <f>'Medical, Dental Estimator'!C13</f>
        <v>20</v>
      </c>
      <c r="C44" s="204" t="s">
        <v>127</v>
      </c>
      <c r="D44" s="204"/>
      <c r="E44" s="204"/>
      <c r="F44" s="205"/>
      <c r="G44" s="205"/>
      <c r="H44" s="205"/>
      <c r="I44" s="205"/>
      <c r="J44" s="205"/>
      <c r="K44" s="201"/>
      <c r="L44" s="119"/>
      <c r="M44" s="119"/>
      <c r="N44" s="119"/>
      <c r="O44" s="119"/>
      <c r="P44" s="119"/>
      <c r="Q44" s="119"/>
      <c r="R44" s="119"/>
      <c r="S44" s="119"/>
    </row>
    <row r="45" spans="1:22" s="42" customFormat="1" ht="60" customHeight="1" x14ac:dyDescent="0.3">
      <c r="A45" s="201"/>
      <c r="B45" s="201"/>
      <c r="C45" s="201"/>
      <c r="D45" s="201"/>
      <c r="E45" s="201"/>
      <c r="F45" s="201"/>
      <c r="G45" s="201"/>
      <c r="H45" s="201"/>
      <c r="I45" s="201"/>
      <c r="J45" s="201"/>
      <c r="K45" s="201"/>
      <c r="L45" s="119"/>
      <c r="M45" s="119"/>
      <c r="N45" s="119"/>
      <c r="O45" s="119"/>
      <c r="P45" s="119"/>
      <c r="Q45" s="119"/>
      <c r="R45" s="119"/>
      <c r="S45" s="119"/>
    </row>
    <row r="46" spans="1:22" s="42" customFormat="1" x14ac:dyDescent="0.3">
      <c r="A46" s="201">
        <v>10</v>
      </c>
      <c r="B46" s="206">
        <v>0.5</v>
      </c>
      <c r="C46" s="206"/>
      <c r="D46" s="206"/>
      <c r="E46" s="206"/>
      <c r="F46" s="206"/>
      <c r="G46" s="206"/>
      <c r="H46" s="201"/>
      <c r="I46" s="201"/>
      <c r="J46" s="201"/>
      <c r="K46" s="201"/>
      <c r="L46" s="119"/>
      <c r="M46" s="119"/>
      <c r="N46" s="119"/>
      <c r="O46" s="119"/>
      <c r="P46" s="119"/>
      <c r="Q46" s="119"/>
      <c r="R46" s="119"/>
      <c r="S46" s="119"/>
    </row>
    <row r="47" spans="1:22" s="42" customFormat="1" x14ac:dyDescent="0.3">
      <c r="A47" s="201">
        <v>11</v>
      </c>
      <c r="B47" s="206">
        <v>0.55000000000000004</v>
      </c>
      <c r="C47" s="206"/>
      <c r="D47" s="206"/>
      <c r="E47" s="206"/>
      <c r="F47" s="206"/>
      <c r="G47" s="206"/>
      <c r="H47" s="201"/>
      <c r="I47" s="201"/>
      <c r="J47" s="201"/>
      <c r="K47" s="201"/>
      <c r="L47" s="119"/>
      <c r="M47" s="119"/>
      <c r="N47" s="119"/>
      <c r="O47" s="119"/>
      <c r="P47" s="119"/>
      <c r="Q47" s="119"/>
      <c r="R47" s="119"/>
      <c r="S47" s="119"/>
    </row>
    <row r="48" spans="1:22" s="42" customFormat="1" x14ac:dyDescent="0.3">
      <c r="A48" s="201">
        <v>12</v>
      </c>
      <c r="B48" s="206">
        <v>0.6</v>
      </c>
      <c r="C48" s="206"/>
      <c r="D48" s="206"/>
      <c r="E48" s="206"/>
      <c r="F48" s="206"/>
      <c r="G48" s="206"/>
      <c r="H48" s="201"/>
      <c r="I48" s="201"/>
      <c r="J48" s="201"/>
      <c r="K48" s="201"/>
      <c r="L48" s="119"/>
      <c r="M48" s="119"/>
      <c r="N48" s="119"/>
      <c r="O48" s="119"/>
      <c r="P48" s="119"/>
      <c r="Q48" s="119"/>
      <c r="R48" s="119"/>
      <c r="S48" s="119"/>
    </row>
    <row r="49" spans="1:19" s="42" customFormat="1" x14ac:dyDescent="0.3">
      <c r="A49" s="201">
        <v>13</v>
      </c>
      <c r="B49" s="206">
        <v>0.65</v>
      </c>
      <c r="C49" s="206"/>
      <c r="D49" s="206"/>
      <c r="E49" s="206"/>
      <c r="F49" s="206"/>
      <c r="G49" s="206"/>
      <c r="H49" s="201"/>
      <c r="I49" s="201"/>
      <c r="J49" s="201"/>
      <c r="K49" s="201"/>
      <c r="L49" s="119"/>
      <c r="M49" s="119"/>
      <c r="N49" s="119"/>
      <c r="O49" s="119"/>
      <c r="P49" s="119"/>
      <c r="Q49" s="119"/>
      <c r="R49" s="119"/>
      <c r="S49" s="119"/>
    </row>
    <row r="50" spans="1:19" s="42" customFormat="1" x14ac:dyDescent="0.3">
      <c r="A50" s="201">
        <v>14</v>
      </c>
      <c r="B50" s="206">
        <v>0.7</v>
      </c>
      <c r="C50" s="206"/>
      <c r="D50" s="206"/>
      <c r="E50" s="206"/>
      <c r="F50" s="206"/>
      <c r="G50" s="206"/>
      <c r="H50" s="201"/>
      <c r="I50" s="201"/>
      <c r="J50" s="201"/>
      <c r="K50" s="201"/>
      <c r="L50" s="119"/>
      <c r="M50" s="119"/>
      <c r="N50" s="119"/>
      <c r="O50" s="119"/>
      <c r="P50" s="119"/>
      <c r="Q50" s="119"/>
      <c r="R50" s="119"/>
      <c r="S50" s="119"/>
    </row>
    <row r="51" spans="1:19" s="42" customFormat="1" x14ac:dyDescent="0.3">
      <c r="A51" s="201">
        <v>15</v>
      </c>
      <c r="B51" s="206">
        <v>0.75</v>
      </c>
      <c r="C51" s="206"/>
      <c r="D51" s="206"/>
      <c r="E51" s="206"/>
      <c r="F51" s="206"/>
      <c r="G51" s="206"/>
      <c r="H51" s="201"/>
      <c r="I51" s="201"/>
      <c r="J51" s="201"/>
      <c r="K51" s="201"/>
      <c r="L51" s="119"/>
      <c r="M51" s="119"/>
      <c r="N51" s="119"/>
      <c r="O51" s="119"/>
      <c r="P51" s="119"/>
      <c r="Q51" s="119"/>
      <c r="R51" s="119"/>
      <c r="S51" s="119"/>
    </row>
    <row r="52" spans="1:19" s="42" customFormat="1" x14ac:dyDescent="0.3">
      <c r="A52" s="201">
        <v>16</v>
      </c>
      <c r="B52" s="206">
        <v>0.8</v>
      </c>
      <c r="C52" s="206"/>
      <c r="D52" s="206"/>
      <c r="E52" s="206"/>
      <c r="F52" s="206"/>
      <c r="G52" s="206"/>
      <c r="H52" s="201"/>
      <c r="I52" s="201"/>
      <c r="J52" s="201"/>
      <c r="K52" s="201"/>
      <c r="L52" s="119"/>
      <c r="M52" s="119"/>
      <c r="N52" s="119"/>
      <c r="O52" s="119"/>
      <c r="P52" s="119"/>
      <c r="Q52" s="119"/>
      <c r="R52" s="119"/>
      <c r="S52" s="119"/>
    </row>
    <row r="53" spans="1:19" s="42" customFormat="1" x14ac:dyDescent="0.3">
      <c r="A53" s="201">
        <v>17</v>
      </c>
      <c r="B53" s="206">
        <v>0.85</v>
      </c>
      <c r="C53" s="206"/>
      <c r="D53" s="206"/>
      <c r="E53" s="206"/>
      <c r="F53" s="206"/>
      <c r="G53" s="206"/>
      <c r="H53" s="201"/>
      <c r="I53" s="201"/>
      <c r="J53" s="201"/>
      <c r="K53" s="201"/>
      <c r="L53" s="119"/>
      <c r="M53" s="119"/>
      <c r="N53" s="119"/>
      <c r="O53" s="119"/>
      <c r="P53" s="119"/>
      <c r="Q53" s="119"/>
      <c r="R53" s="119"/>
      <c r="S53" s="119"/>
    </row>
    <row r="54" spans="1:19" s="42" customFormat="1" x14ac:dyDescent="0.3">
      <c r="A54" s="201">
        <v>18</v>
      </c>
      <c r="B54" s="206">
        <v>0.9</v>
      </c>
      <c r="C54" s="206"/>
      <c r="D54" s="206"/>
      <c r="E54" s="206"/>
      <c r="F54" s="206"/>
      <c r="G54" s="206"/>
      <c r="H54" s="201"/>
      <c r="I54" s="201"/>
      <c r="J54" s="201"/>
      <c r="K54" s="201"/>
      <c r="L54" s="119"/>
      <c r="M54" s="119"/>
      <c r="N54" s="119"/>
      <c r="O54" s="119"/>
      <c r="P54" s="119"/>
      <c r="Q54" s="119"/>
      <c r="R54" s="119"/>
      <c r="S54" s="119"/>
    </row>
    <row r="55" spans="1:19" s="42" customFormat="1" x14ac:dyDescent="0.3">
      <c r="A55" s="201">
        <v>19</v>
      </c>
      <c r="B55" s="206">
        <v>0.95</v>
      </c>
      <c r="C55" s="206"/>
      <c r="D55" s="206"/>
      <c r="E55" s="206"/>
      <c r="F55" s="206"/>
      <c r="G55" s="206"/>
      <c r="H55" s="201"/>
      <c r="I55" s="201"/>
      <c r="J55" s="201"/>
      <c r="K55" s="201"/>
      <c r="L55" s="119"/>
      <c r="M55" s="119"/>
      <c r="N55" s="119"/>
      <c r="O55" s="119"/>
      <c r="P55" s="119"/>
      <c r="Q55" s="119"/>
      <c r="R55" s="119"/>
      <c r="S55" s="119"/>
    </row>
    <row r="56" spans="1:19" s="42" customFormat="1" x14ac:dyDescent="0.3">
      <c r="A56" s="201">
        <v>20</v>
      </c>
      <c r="B56" s="206">
        <v>1</v>
      </c>
      <c r="C56" s="206"/>
      <c r="D56" s="206"/>
      <c r="E56" s="206"/>
      <c r="F56" s="206"/>
      <c r="G56" s="206"/>
      <c r="H56" s="201"/>
      <c r="I56" s="201"/>
      <c r="J56" s="201"/>
      <c r="K56" s="201"/>
      <c r="L56" s="119"/>
      <c r="M56" s="119"/>
      <c r="N56" s="119"/>
      <c r="O56" s="119"/>
      <c r="P56" s="119"/>
      <c r="Q56" s="119"/>
      <c r="R56" s="119"/>
      <c r="S56" s="119"/>
    </row>
    <row r="57" spans="1:19" s="42" customFormat="1" x14ac:dyDescent="0.3">
      <c r="A57" s="201"/>
      <c r="B57" s="201"/>
      <c r="C57" s="201"/>
      <c r="D57" s="201"/>
      <c r="E57" s="201"/>
      <c r="F57" s="201"/>
      <c r="G57" s="201"/>
      <c r="H57" s="201"/>
      <c r="I57" s="201"/>
      <c r="J57" s="201"/>
      <c r="K57" s="201"/>
      <c r="L57" s="119"/>
      <c r="M57" s="119"/>
      <c r="N57" s="119"/>
      <c r="O57" s="119"/>
      <c r="P57" s="119"/>
      <c r="Q57" s="119"/>
      <c r="R57" s="119"/>
      <c r="S57" s="119"/>
    </row>
    <row r="58" spans="1:19" s="42" customFormat="1" x14ac:dyDescent="0.3">
      <c r="A58" s="201"/>
      <c r="B58" s="207" t="s">
        <v>39</v>
      </c>
      <c r="C58" s="207"/>
      <c r="D58" s="207"/>
      <c r="E58" s="207"/>
      <c r="F58" s="201"/>
      <c r="G58" s="201"/>
      <c r="H58" s="201"/>
      <c r="I58" s="201"/>
      <c r="J58" s="201"/>
      <c r="K58" s="201"/>
      <c r="L58" s="119"/>
      <c r="M58" s="119"/>
      <c r="N58" s="119"/>
      <c r="O58" s="119"/>
      <c r="P58" s="119"/>
      <c r="Q58" s="119"/>
      <c r="R58" s="119"/>
      <c r="S58" s="119"/>
    </row>
    <row r="59" spans="1:19" s="42" customFormat="1" x14ac:dyDescent="0.3">
      <c r="A59" s="208" t="s">
        <v>10</v>
      </c>
      <c r="B59" s="209">
        <f>'Medical, Dental Estimator'!D68</f>
        <v>170.1</v>
      </c>
      <c r="C59" s="210"/>
      <c r="D59" s="210"/>
      <c r="E59" s="210"/>
      <c r="F59" s="201"/>
      <c r="G59" s="201"/>
      <c r="H59" s="211" t="s">
        <v>41</v>
      </c>
      <c r="I59" s="211"/>
      <c r="J59" s="211" t="s">
        <v>42</v>
      </c>
      <c r="K59" s="201"/>
      <c r="L59" s="119"/>
      <c r="M59" s="119"/>
      <c r="N59" s="119"/>
      <c r="O59" s="119"/>
      <c r="P59" s="119"/>
      <c r="Q59" s="119"/>
      <c r="R59" s="119"/>
      <c r="S59" s="119"/>
    </row>
    <row r="60" spans="1:19" s="42" customFormat="1" x14ac:dyDescent="0.3">
      <c r="A60" s="208" t="s">
        <v>11</v>
      </c>
      <c r="B60" s="212">
        <f>'Medical, Dental Estimator'!D69</f>
        <v>340.2</v>
      </c>
      <c r="C60" s="210"/>
      <c r="D60" s="210"/>
      <c r="E60" s="210"/>
      <c r="F60" s="201">
        <v>1310</v>
      </c>
      <c r="G60" s="201"/>
      <c r="H60" s="213">
        <v>635.46</v>
      </c>
      <c r="I60" s="214"/>
      <c r="J60" s="213">
        <v>467.35</v>
      </c>
      <c r="K60" s="201"/>
      <c r="L60" s="119"/>
      <c r="M60" s="119"/>
      <c r="N60" s="119"/>
      <c r="O60" s="119"/>
      <c r="P60" s="119"/>
      <c r="Q60" s="119"/>
      <c r="R60" s="119"/>
      <c r="S60" s="119"/>
    </row>
    <row r="61" spans="1:19" s="42" customFormat="1" x14ac:dyDescent="0.3">
      <c r="A61" s="208" t="s">
        <v>12</v>
      </c>
      <c r="B61" s="212">
        <f>'Medical, Dental Estimator'!D70</f>
        <v>170.1</v>
      </c>
      <c r="C61" s="210"/>
      <c r="D61" s="210"/>
      <c r="E61" s="210"/>
      <c r="F61" s="201">
        <v>1310</v>
      </c>
      <c r="G61" s="201"/>
      <c r="H61" s="213">
        <v>1143.83</v>
      </c>
      <c r="I61" s="214"/>
      <c r="J61" s="213">
        <v>841.2299999999999</v>
      </c>
      <c r="K61" s="201"/>
      <c r="L61" s="119"/>
      <c r="M61" s="119"/>
      <c r="N61" s="119"/>
      <c r="O61" s="119"/>
      <c r="P61" s="119"/>
      <c r="Q61" s="119"/>
      <c r="R61" s="119"/>
      <c r="S61" s="119"/>
    </row>
    <row r="62" spans="1:19" s="42" customFormat="1" x14ac:dyDescent="0.3">
      <c r="A62" s="208" t="s">
        <v>13</v>
      </c>
      <c r="B62" s="212">
        <f>'Medical, Dental Estimator'!D71</f>
        <v>170.1</v>
      </c>
      <c r="C62" s="210"/>
      <c r="D62" s="210"/>
      <c r="E62" s="210"/>
      <c r="F62" s="201">
        <v>1310</v>
      </c>
      <c r="G62" s="201"/>
      <c r="H62" s="213">
        <v>1334.47</v>
      </c>
      <c r="I62" s="214"/>
      <c r="J62" s="213">
        <v>929.91000000000008</v>
      </c>
      <c r="K62" s="201"/>
      <c r="L62" s="119"/>
      <c r="M62" s="119"/>
      <c r="N62" s="119"/>
      <c r="O62" s="119"/>
      <c r="P62" s="119"/>
      <c r="Q62" s="119"/>
      <c r="R62" s="119"/>
      <c r="S62" s="119"/>
    </row>
    <row r="63" spans="1:19" s="42" customFormat="1" x14ac:dyDescent="0.3">
      <c r="A63" s="208" t="s">
        <v>14</v>
      </c>
      <c r="B63" s="212">
        <f>'Medical, Dental Estimator'!D72</f>
        <v>170.1</v>
      </c>
      <c r="C63" s="210"/>
      <c r="D63" s="210"/>
      <c r="E63" s="210"/>
      <c r="F63" s="201">
        <v>1310</v>
      </c>
      <c r="G63" s="201"/>
      <c r="H63" s="213">
        <v>1842.84</v>
      </c>
      <c r="I63" s="214"/>
      <c r="J63" s="213">
        <v>1303.79</v>
      </c>
      <c r="K63" s="201"/>
      <c r="L63" s="119"/>
      <c r="M63" s="119"/>
      <c r="N63" s="119"/>
      <c r="O63" s="119"/>
      <c r="P63" s="119"/>
      <c r="Q63" s="119"/>
      <c r="R63" s="119"/>
      <c r="S63" s="119"/>
    </row>
    <row r="64" spans="1:19" s="42" customFormat="1" x14ac:dyDescent="0.3">
      <c r="A64" s="208" t="s">
        <v>15</v>
      </c>
      <c r="B64" s="212">
        <f>'Medical, Dental Estimator'!D73</f>
        <v>510.29999999999995</v>
      </c>
      <c r="C64" s="210"/>
      <c r="D64" s="210"/>
      <c r="E64" s="210"/>
      <c r="F64" s="201">
        <v>1310</v>
      </c>
      <c r="G64" s="201"/>
      <c r="H64" s="215" t="s">
        <v>43</v>
      </c>
      <c r="I64" s="214"/>
      <c r="J64" s="215" t="s">
        <v>43</v>
      </c>
      <c r="K64" s="201"/>
      <c r="L64" s="119"/>
      <c r="M64" s="119"/>
      <c r="N64" s="119"/>
      <c r="O64" s="119"/>
      <c r="P64" s="119"/>
      <c r="Q64" s="119"/>
      <c r="R64" s="119"/>
      <c r="S64" s="119"/>
    </row>
    <row r="65" spans="1:19" s="42" customFormat="1" x14ac:dyDescent="0.3">
      <c r="A65" s="208" t="s">
        <v>16</v>
      </c>
      <c r="B65" s="212">
        <f>'Medical, Dental Estimator'!D74</f>
        <v>340.2</v>
      </c>
      <c r="C65" s="210"/>
      <c r="D65" s="210"/>
      <c r="E65" s="210"/>
      <c r="F65" s="201">
        <v>1310</v>
      </c>
      <c r="G65" s="201"/>
      <c r="H65" s="215" t="s">
        <v>43</v>
      </c>
      <c r="I65" s="214"/>
      <c r="J65" s="215" t="s">
        <v>43</v>
      </c>
      <c r="K65" s="201"/>
      <c r="L65" s="119"/>
      <c r="M65" s="119"/>
      <c r="N65" s="119"/>
      <c r="O65" s="119"/>
      <c r="P65" s="119"/>
      <c r="Q65" s="119"/>
      <c r="R65" s="119"/>
      <c r="S65" s="119"/>
    </row>
    <row r="66" spans="1:19" s="42" customFormat="1" x14ac:dyDescent="0.3">
      <c r="A66" s="201"/>
      <c r="B66" s="201"/>
      <c r="C66" s="201"/>
      <c r="D66" s="201"/>
      <c r="E66" s="201"/>
      <c r="F66" s="201">
        <v>1310</v>
      </c>
      <c r="G66" s="201"/>
      <c r="H66" s="215" t="s">
        <v>43</v>
      </c>
      <c r="I66" s="214"/>
      <c r="J66" s="215" t="s">
        <v>43</v>
      </c>
      <c r="K66" s="201"/>
      <c r="L66" s="119"/>
      <c r="M66" s="119"/>
      <c r="N66" s="119"/>
      <c r="O66" s="119"/>
      <c r="P66" s="119"/>
      <c r="Q66" s="119"/>
      <c r="R66" s="119"/>
      <c r="S66" s="119"/>
    </row>
    <row r="67" spans="1:19" s="42" customFormat="1" x14ac:dyDescent="0.3">
      <c r="A67" s="201"/>
      <c r="B67" s="201"/>
      <c r="C67" s="201"/>
      <c r="D67" s="201"/>
      <c r="E67" s="201"/>
      <c r="F67" s="201">
        <v>1310</v>
      </c>
      <c r="G67" s="201"/>
      <c r="H67" s="215" t="s">
        <v>43</v>
      </c>
      <c r="I67" s="214"/>
      <c r="J67" s="215" t="s">
        <v>43</v>
      </c>
      <c r="K67" s="201"/>
      <c r="L67" s="119"/>
      <c r="M67" s="119"/>
      <c r="N67" s="119"/>
      <c r="O67" s="119"/>
      <c r="P67" s="119"/>
      <c r="Q67" s="119"/>
      <c r="R67" s="119"/>
      <c r="S67" s="119"/>
    </row>
    <row r="68" spans="1:19" s="42" customFormat="1" x14ac:dyDescent="0.3">
      <c r="A68" s="201"/>
      <c r="B68" s="201"/>
      <c r="C68" s="201"/>
      <c r="D68" s="201"/>
      <c r="E68" s="201"/>
      <c r="F68" s="201">
        <v>1310</v>
      </c>
      <c r="G68" s="201"/>
      <c r="H68" s="215" t="s">
        <v>43</v>
      </c>
      <c r="I68" s="214"/>
      <c r="J68" s="215" t="s">
        <v>43</v>
      </c>
      <c r="K68" s="201"/>
      <c r="L68" s="119"/>
      <c r="M68" s="119"/>
      <c r="N68" s="119"/>
      <c r="O68" s="119"/>
      <c r="P68" s="119"/>
      <c r="Q68" s="119"/>
      <c r="R68" s="119"/>
      <c r="S68" s="119"/>
    </row>
    <row r="69" spans="1:19" s="42" customFormat="1" x14ac:dyDescent="0.3">
      <c r="A69" s="201"/>
      <c r="B69" s="201"/>
      <c r="C69" s="201"/>
      <c r="D69" s="201"/>
      <c r="E69" s="201"/>
      <c r="F69" s="201">
        <v>1310</v>
      </c>
      <c r="G69" s="201"/>
      <c r="H69" s="215" t="s">
        <v>43</v>
      </c>
      <c r="I69" s="214"/>
      <c r="J69" s="215" t="s">
        <v>43</v>
      </c>
      <c r="K69" s="201"/>
      <c r="L69" s="119"/>
      <c r="M69" s="119"/>
      <c r="N69" s="119"/>
      <c r="O69" s="119"/>
      <c r="P69" s="119"/>
      <c r="Q69" s="119"/>
      <c r="R69" s="119"/>
      <c r="S69" s="119"/>
    </row>
    <row r="70" spans="1:19" s="42" customFormat="1" x14ac:dyDescent="0.3">
      <c r="A70" s="201"/>
      <c r="B70" s="201"/>
      <c r="C70" s="201"/>
      <c r="D70" s="201"/>
      <c r="E70" s="201"/>
      <c r="F70" s="201">
        <v>1310</v>
      </c>
      <c r="G70" s="201"/>
      <c r="H70" s="215" t="s">
        <v>43</v>
      </c>
      <c r="I70" s="214"/>
      <c r="J70" s="215" t="s">
        <v>43</v>
      </c>
      <c r="K70" s="201"/>
      <c r="L70" s="119"/>
      <c r="M70" s="119"/>
      <c r="N70" s="119"/>
      <c r="O70" s="119"/>
      <c r="P70" s="119"/>
      <c r="Q70" s="119"/>
      <c r="R70" s="119"/>
      <c r="S70" s="119"/>
    </row>
    <row r="71" spans="1:19" s="42" customFormat="1" x14ac:dyDescent="0.3">
      <c r="A71" s="201"/>
      <c r="B71" s="201"/>
      <c r="C71" s="201"/>
      <c r="D71" s="201"/>
      <c r="E71" s="201"/>
      <c r="F71" s="201">
        <v>1330</v>
      </c>
      <c r="G71" s="201"/>
      <c r="H71" s="215" t="s">
        <v>43</v>
      </c>
      <c r="I71" s="214"/>
      <c r="J71" s="215" t="s">
        <v>43</v>
      </c>
      <c r="K71" s="201"/>
      <c r="L71" s="119"/>
      <c r="M71" s="119"/>
      <c r="N71" s="119"/>
      <c r="O71" s="119"/>
      <c r="P71" s="119"/>
      <c r="Q71" s="119"/>
      <c r="R71" s="119"/>
      <c r="S71" s="119"/>
    </row>
    <row r="72" spans="1:19" s="42" customFormat="1" x14ac:dyDescent="0.3">
      <c r="A72" s="201"/>
      <c r="B72" s="201"/>
      <c r="C72" s="201"/>
      <c r="D72" s="201"/>
      <c r="E72" s="201"/>
      <c r="F72" s="201">
        <v>1330</v>
      </c>
      <c r="G72" s="201"/>
      <c r="H72" s="215" t="s">
        <v>43</v>
      </c>
      <c r="I72" s="214"/>
      <c r="J72" s="215" t="s">
        <v>43</v>
      </c>
      <c r="K72" s="201"/>
      <c r="L72" s="119"/>
      <c r="M72" s="119"/>
      <c r="N72" s="119"/>
      <c r="O72" s="119"/>
      <c r="P72" s="119"/>
      <c r="Q72" s="119"/>
      <c r="R72" s="119"/>
      <c r="S72" s="119"/>
    </row>
    <row r="73" spans="1:19" s="42" customFormat="1" x14ac:dyDescent="0.3">
      <c r="A73" s="201"/>
      <c r="B73" s="201"/>
      <c r="C73" s="201"/>
      <c r="D73" s="201"/>
      <c r="E73" s="201"/>
      <c r="F73" s="201">
        <v>1330</v>
      </c>
      <c r="G73" s="201"/>
      <c r="H73" s="215" t="s">
        <v>43</v>
      </c>
      <c r="I73" s="214"/>
      <c r="J73" s="215" t="s">
        <v>43</v>
      </c>
      <c r="K73" s="201"/>
      <c r="L73" s="119"/>
      <c r="M73" s="119"/>
      <c r="N73" s="119"/>
      <c r="O73" s="119"/>
      <c r="P73" s="119"/>
      <c r="Q73" s="119"/>
      <c r="R73" s="119"/>
      <c r="S73" s="119"/>
    </row>
    <row r="74" spans="1:19" s="42" customFormat="1" x14ac:dyDescent="0.3">
      <c r="A74" s="201"/>
      <c r="B74" s="201"/>
      <c r="C74" s="201"/>
      <c r="D74" s="201"/>
      <c r="E74" s="201"/>
      <c r="F74" s="201">
        <v>1330</v>
      </c>
      <c r="G74" s="201"/>
      <c r="H74" s="215" t="s">
        <v>43</v>
      </c>
      <c r="I74" s="214"/>
      <c r="J74" s="215" t="s">
        <v>43</v>
      </c>
      <c r="K74" s="201"/>
      <c r="L74" s="119"/>
      <c r="M74" s="119"/>
      <c r="N74" s="119"/>
      <c r="O74" s="119"/>
      <c r="P74" s="119"/>
      <c r="Q74" s="119"/>
      <c r="R74" s="119"/>
      <c r="S74" s="119"/>
    </row>
    <row r="75" spans="1:19" s="42" customFormat="1" x14ac:dyDescent="0.3">
      <c r="A75" s="201"/>
      <c r="B75" s="201"/>
      <c r="C75" s="201"/>
      <c r="D75" s="201"/>
      <c r="E75" s="201"/>
      <c r="F75" s="201">
        <v>1330</v>
      </c>
      <c r="G75" s="201"/>
      <c r="H75" s="213">
        <v>449.85</v>
      </c>
      <c r="I75" s="214"/>
      <c r="J75" s="213">
        <v>333.22</v>
      </c>
      <c r="K75" s="201"/>
      <c r="L75" s="119"/>
      <c r="M75" s="119"/>
      <c r="N75" s="119"/>
      <c r="O75" s="119"/>
      <c r="P75" s="119"/>
      <c r="Q75" s="119"/>
      <c r="R75" s="119"/>
      <c r="S75" s="119"/>
    </row>
    <row r="76" spans="1:19" s="42" customFormat="1" x14ac:dyDescent="0.3">
      <c r="A76" s="201"/>
      <c r="B76" s="201"/>
      <c r="C76" s="201"/>
      <c r="D76" s="201"/>
      <c r="E76" s="201"/>
      <c r="F76" s="201">
        <v>1330</v>
      </c>
      <c r="G76" s="201"/>
      <c r="H76" s="213">
        <v>899.7</v>
      </c>
      <c r="I76" s="214"/>
      <c r="J76" s="213">
        <v>666.44</v>
      </c>
      <c r="K76" s="201"/>
      <c r="L76" s="119"/>
      <c r="M76" s="119"/>
      <c r="N76" s="119"/>
      <c r="O76" s="119"/>
      <c r="P76" s="119"/>
      <c r="Q76" s="119"/>
      <c r="R76" s="119"/>
      <c r="S76" s="119"/>
    </row>
    <row r="77" spans="1:19" s="42" customFormat="1" x14ac:dyDescent="0.3">
      <c r="A77" s="201"/>
      <c r="B77" s="201"/>
      <c r="C77" s="201"/>
      <c r="D77" s="201"/>
      <c r="E77" s="201"/>
      <c r="F77" s="201">
        <v>1330</v>
      </c>
      <c r="G77" s="201"/>
      <c r="H77" s="215" t="s">
        <v>43</v>
      </c>
      <c r="I77" s="214"/>
      <c r="J77" s="215" t="s">
        <v>43</v>
      </c>
      <c r="K77" s="201"/>
      <c r="L77" s="119"/>
      <c r="M77" s="119"/>
      <c r="N77" s="119"/>
      <c r="O77" s="119"/>
      <c r="P77" s="119"/>
      <c r="Q77" s="119"/>
      <c r="R77" s="119"/>
      <c r="S77" s="119"/>
    </row>
    <row r="78" spans="1:19" s="42" customFormat="1" x14ac:dyDescent="0.3">
      <c r="A78" s="201"/>
      <c r="B78" s="201"/>
      <c r="C78" s="201"/>
      <c r="D78" s="201"/>
      <c r="E78" s="201"/>
      <c r="F78" s="201">
        <v>1330</v>
      </c>
      <c r="G78" s="201"/>
      <c r="H78" s="215" t="s">
        <v>43</v>
      </c>
      <c r="I78" s="214"/>
      <c r="J78" s="215" t="s">
        <v>43</v>
      </c>
      <c r="K78" s="201"/>
      <c r="L78" s="119"/>
      <c r="M78" s="119"/>
      <c r="N78" s="119"/>
      <c r="O78" s="119"/>
      <c r="P78" s="119"/>
      <c r="Q78" s="119"/>
      <c r="R78" s="119"/>
      <c r="S78" s="119"/>
    </row>
    <row r="79" spans="1:19" s="42" customFormat="1" x14ac:dyDescent="0.3">
      <c r="A79" s="201"/>
      <c r="B79" s="201"/>
      <c r="C79" s="201"/>
      <c r="D79" s="201"/>
      <c r="E79" s="201"/>
      <c r="F79" s="201">
        <v>1330</v>
      </c>
      <c r="G79" s="201"/>
      <c r="H79" s="215" t="s">
        <v>43</v>
      </c>
      <c r="I79" s="214"/>
      <c r="J79" s="215" t="s">
        <v>43</v>
      </c>
      <c r="K79" s="201"/>
      <c r="L79" s="119"/>
      <c r="M79" s="119"/>
      <c r="N79" s="119"/>
      <c r="O79" s="119"/>
      <c r="P79" s="119"/>
      <c r="Q79" s="119"/>
      <c r="R79" s="119"/>
      <c r="S79" s="119"/>
    </row>
    <row r="80" spans="1:19" s="42" customFormat="1" x14ac:dyDescent="0.3">
      <c r="A80" s="201"/>
      <c r="B80" s="201"/>
      <c r="C80" s="201"/>
      <c r="D80" s="201"/>
      <c r="E80" s="201"/>
      <c r="F80" s="201">
        <v>1330</v>
      </c>
      <c r="G80" s="201"/>
      <c r="H80" s="213">
        <v>1349.55</v>
      </c>
      <c r="I80" s="214"/>
      <c r="J80" s="213">
        <v>999.66</v>
      </c>
      <c r="K80" s="201"/>
      <c r="L80" s="119"/>
      <c r="M80" s="119"/>
      <c r="N80" s="119"/>
      <c r="O80" s="119"/>
      <c r="P80" s="119"/>
      <c r="Q80" s="119"/>
      <c r="R80" s="119"/>
      <c r="S80" s="119"/>
    </row>
    <row r="81" spans="1:19" s="42" customFormat="1" x14ac:dyDescent="0.3">
      <c r="A81" s="201"/>
      <c r="B81" s="201"/>
      <c r="C81" s="201"/>
      <c r="D81" s="201"/>
      <c r="E81" s="201"/>
      <c r="F81" s="201">
        <v>1330</v>
      </c>
      <c r="G81" s="201"/>
      <c r="H81" s="215" t="s">
        <v>43</v>
      </c>
      <c r="I81" s="214"/>
      <c r="J81" s="215" t="s">
        <v>43</v>
      </c>
      <c r="K81" s="201"/>
      <c r="L81" s="119"/>
      <c r="M81" s="119"/>
      <c r="N81" s="119"/>
      <c r="O81" s="119"/>
      <c r="P81" s="119"/>
      <c r="Q81" s="119"/>
      <c r="R81" s="119"/>
      <c r="S81" s="119"/>
    </row>
    <row r="82" spans="1:19" s="42" customFormat="1" x14ac:dyDescent="0.3">
      <c r="A82" s="201"/>
      <c r="B82" s="201"/>
      <c r="C82" s="201"/>
      <c r="D82" s="201"/>
      <c r="E82" s="201"/>
      <c r="F82" s="201">
        <v>1340</v>
      </c>
      <c r="G82" s="201"/>
      <c r="H82" s="215" t="s">
        <v>43</v>
      </c>
      <c r="I82" s="214"/>
      <c r="J82" s="215" t="s">
        <v>43</v>
      </c>
      <c r="K82" s="201"/>
      <c r="L82" s="119"/>
      <c r="M82" s="119"/>
      <c r="N82" s="119"/>
      <c r="O82" s="119"/>
      <c r="P82" s="119"/>
      <c r="Q82" s="119"/>
      <c r="R82" s="119"/>
      <c r="S82" s="119"/>
    </row>
    <row r="83" spans="1:19" s="42" customFormat="1" x14ac:dyDescent="0.3">
      <c r="A83" s="201"/>
      <c r="B83" s="201"/>
      <c r="C83" s="201"/>
      <c r="D83" s="201"/>
      <c r="E83" s="201"/>
      <c r="F83" s="201">
        <v>1340</v>
      </c>
      <c r="G83" s="201"/>
      <c r="H83" s="215" t="s">
        <v>43</v>
      </c>
      <c r="I83" s="214"/>
      <c r="J83" s="215" t="s">
        <v>43</v>
      </c>
      <c r="K83" s="201"/>
      <c r="L83" s="119"/>
      <c r="M83" s="119"/>
      <c r="N83" s="119"/>
      <c r="O83" s="119"/>
      <c r="P83" s="119"/>
      <c r="Q83" s="119"/>
      <c r="R83" s="119"/>
      <c r="S83" s="119"/>
    </row>
    <row r="84" spans="1:19" s="42" customFormat="1" x14ac:dyDescent="0.3">
      <c r="A84" s="201"/>
      <c r="B84" s="201"/>
      <c r="C84" s="201"/>
      <c r="D84" s="201"/>
      <c r="E84" s="201"/>
      <c r="F84" s="201">
        <v>1340</v>
      </c>
      <c r="G84" s="201"/>
      <c r="H84" s="215" t="s">
        <v>43</v>
      </c>
      <c r="I84" s="214"/>
      <c r="J84" s="215" t="s">
        <v>43</v>
      </c>
      <c r="K84" s="201"/>
      <c r="L84" s="119"/>
      <c r="M84" s="119"/>
      <c r="N84" s="119"/>
      <c r="O84" s="119"/>
      <c r="P84" s="119"/>
      <c r="Q84" s="119"/>
      <c r="R84" s="119"/>
      <c r="S84" s="119"/>
    </row>
    <row r="85" spans="1:19" s="42" customFormat="1" x14ac:dyDescent="0.3">
      <c r="A85" s="201"/>
      <c r="B85" s="201"/>
      <c r="C85" s="201"/>
      <c r="D85" s="201"/>
      <c r="E85" s="201"/>
      <c r="F85" s="201">
        <v>1340</v>
      </c>
      <c r="G85" s="201"/>
      <c r="H85" s="215" t="s">
        <v>43</v>
      </c>
      <c r="I85" s="214"/>
      <c r="J85" s="215" t="s">
        <v>43</v>
      </c>
      <c r="K85" s="201"/>
      <c r="L85" s="119"/>
      <c r="M85" s="119"/>
      <c r="N85" s="119"/>
      <c r="O85" s="119"/>
      <c r="P85" s="119"/>
      <c r="Q85" s="119"/>
      <c r="R85" s="119"/>
      <c r="S85" s="119"/>
    </row>
    <row r="86" spans="1:19" s="42" customFormat="1" x14ac:dyDescent="0.3">
      <c r="A86" s="201"/>
      <c r="B86" s="201"/>
      <c r="C86" s="201"/>
      <c r="D86" s="201"/>
      <c r="E86" s="201"/>
      <c r="F86" s="201">
        <v>1340</v>
      </c>
      <c r="G86" s="201"/>
      <c r="H86" s="213">
        <v>144.96</v>
      </c>
      <c r="I86" s="214"/>
      <c r="J86" s="213">
        <v>333.22</v>
      </c>
      <c r="K86" s="201"/>
      <c r="L86" s="119"/>
      <c r="M86" s="119"/>
      <c r="N86" s="119"/>
      <c r="O86" s="119"/>
      <c r="P86" s="119"/>
      <c r="Q86" s="119"/>
      <c r="R86" s="119"/>
      <c r="S86" s="119"/>
    </row>
    <row r="87" spans="1:19" s="42" customFormat="1" x14ac:dyDescent="0.3">
      <c r="A87" s="201"/>
      <c r="B87" s="201"/>
      <c r="C87" s="201"/>
      <c r="D87" s="201"/>
      <c r="E87" s="201"/>
      <c r="F87" s="201">
        <v>1340</v>
      </c>
      <c r="G87" s="201"/>
      <c r="H87" s="213">
        <v>289.92</v>
      </c>
      <c r="I87" s="214"/>
      <c r="J87" s="213">
        <v>666.44</v>
      </c>
      <c r="K87" s="201"/>
      <c r="L87" s="119"/>
      <c r="M87" s="119"/>
      <c r="N87" s="119"/>
      <c r="O87" s="119"/>
      <c r="P87" s="119"/>
      <c r="Q87" s="119"/>
      <c r="R87" s="119"/>
      <c r="S87" s="119"/>
    </row>
    <row r="88" spans="1:19" s="42" customFormat="1" x14ac:dyDescent="0.3">
      <c r="A88" s="201"/>
      <c r="B88" s="201"/>
      <c r="C88" s="201"/>
      <c r="D88" s="201"/>
      <c r="E88" s="201"/>
      <c r="F88" s="201">
        <v>1340</v>
      </c>
      <c r="G88" s="201"/>
      <c r="H88" s="215" t="s">
        <v>43</v>
      </c>
      <c r="I88" s="201"/>
      <c r="J88" s="215" t="s">
        <v>43</v>
      </c>
      <c r="K88" s="201"/>
      <c r="L88" s="119"/>
      <c r="M88" s="119"/>
      <c r="N88" s="119"/>
      <c r="O88" s="119"/>
      <c r="P88" s="119"/>
      <c r="Q88" s="119"/>
      <c r="R88" s="119"/>
      <c r="S88" s="119"/>
    </row>
    <row r="89" spans="1:19" s="42" customFormat="1" x14ac:dyDescent="0.3">
      <c r="A89" s="201"/>
      <c r="B89" s="201"/>
      <c r="C89" s="201"/>
      <c r="D89" s="201"/>
      <c r="E89" s="201"/>
      <c r="F89" s="201">
        <v>1340</v>
      </c>
      <c r="G89" s="201"/>
      <c r="H89" s="215" t="s">
        <v>43</v>
      </c>
      <c r="I89" s="201"/>
      <c r="J89" s="215" t="s">
        <v>43</v>
      </c>
      <c r="K89" s="201"/>
      <c r="L89" s="119"/>
      <c r="M89" s="119"/>
      <c r="N89" s="119"/>
      <c r="O89" s="119"/>
      <c r="P89" s="119"/>
      <c r="Q89" s="119"/>
      <c r="R89" s="119"/>
      <c r="S89" s="119"/>
    </row>
    <row r="90" spans="1:19" s="42" customFormat="1" x14ac:dyDescent="0.3">
      <c r="A90" s="201"/>
      <c r="B90" s="201"/>
      <c r="C90" s="201"/>
      <c r="D90" s="201"/>
      <c r="E90" s="201"/>
      <c r="F90" s="201">
        <v>1340</v>
      </c>
      <c r="G90" s="201"/>
      <c r="H90" s="215" t="s">
        <v>43</v>
      </c>
      <c r="I90" s="201"/>
      <c r="J90" s="215" t="s">
        <v>43</v>
      </c>
      <c r="K90" s="201"/>
      <c r="L90" s="119"/>
      <c r="M90" s="119"/>
      <c r="N90" s="119"/>
      <c r="O90" s="119"/>
      <c r="P90" s="119"/>
      <c r="Q90" s="119"/>
      <c r="R90" s="119"/>
      <c r="S90" s="119"/>
    </row>
    <row r="91" spans="1:19" s="42" customFormat="1" x14ac:dyDescent="0.3">
      <c r="A91" s="201"/>
      <c r="B91" s="201"/>
      <c r="C91" s="201"/>
      <c r="D91" s="201"/>
      <c r="E91" s="201"/>
      <c r="F91" s="201">
        <v>1340</v>
      </c>
      <c r="G91" s="201"/>
      <c r="H91" s="213">
        <v>434.88</v>
      </c>
      <c r="I91" s="214"/>
      <c r="J91" s="213">
        <v>999.66</v>
      </c>
      <c r="K91" s="201"/>
      <c r="L91" s="119"/>
      <c r="M91" s="119"/>
      <c r="N91" s="119"/>
      <c r="O91" s="119"/>
      <c r="P91" s="119"/>
      <c r="Q91" s="119"/>
      <c r="R91" s="119"/>
      <c r="S91" s="119"/>
    </row>
    <row r="92" spans="1:19" s="42" customFormat="1" x14ac:dyDescent="0.3">
      <c r="A92" s="201"/>
      <c r="B92" s="201"/>
      <c r="C92" s="201"/>
      <c r="D92" s="201"/>
      <c r="E92" s="201"/>
      <c r="F92" s="201">
        <v>1340</v>
      </c>
      <c r="G92" s="201"/>
      <c r="H92" s="215" t="s">
        <v>43</v>
      </c>
      <c r="I92" s="201"/>
      <c r="J92" s="215" t="s">
        <v>43</v>
      </c>
      <c r="K92" s="201"/>
      <c r="L92" s="119"/>
      <c r="M92" s="119"/>
      <c r="N92" s="119"/>
      <c r="O92" s="119"/>
      <c r="P92" s="119"/>
      <c r="Q92" s="119"/>
      <c r="R92" s="119"/>
      <c r="S92" s="119"/>
    </row>
    <row r="93" spans="1:19" s="42" customFormat="1" x14ac:dyDescent="0.3">
      <c r="A93" s="201"/>
      <c r="B93" s="201"/>
      <c r="C93" s="201"/>
      <c r="D93" s="201"/>
      <c r="E93" s="201"/>
      <c r="F93" s="201">
        <v>1300</v>
      </c>
      <c r="G93" s="201"/>
      <c r="H93" s="216">
        <v>264.76</v>
      </c>
      <c r="I93" s="214"/>
      <c r="J93" s="213">
        <v>467.35</v>
      </c>
      <c r="K93" s="201"/>
      <c r="L93" s="119"/>
      <c r="M93" s="119"/>
      <c r="N93" s="119"/>
      <c r="O93" s="119"/>
      <c r="P93" s="119"/>
      <c r="Q93" s="119"/>
      <c r="R93" s="119"/>
      <c r="S93" s="119"/>
    </row>
    <row r="94" spans="1:19" s="42" customFormat="1" x14ac:dyDescent="0.3">
      <c r="A94" s="201"/>
      <c r="B94" s="201"/>
      <c r="C94" s="201"/>
      <c r="D94" s="201"/>
      <c r="E94" s="201"/>
      <c r="F94" s="201">
        <v>1300</v>
      </c>
      <c r="G94" s="201"/>
      <c r="H94" s="216">
        <v>476.57</v>
      </c>
      <c r="I94" s="214"/>
      <c r="J94" s="213">
        <v>841.2299999999999</v>
      </c>
      <c r="K94" s="201"/>
      <c r="L94" s="119"/>
      <c r="M94" s="119"/>
      <c r="N94" s="119"/>
      <c r="O94" s="119"/>
      <c r="P94" s="119"/>
      <c r="Q94" s="119"/>
      <c r="R94" s="119"/>
      <c r="S94" s="119"/>
    </row>
    <row r="95" spans="1:19" s="42" customFormat="1" x14ac:dyDescent="0.3">
      <c r="A95" s="201"/>
      <c r="B95" s="201"/>
      <c r="C95" s="201"/>
      <c r="D95" s="201"/>
      <c r="E95" s="201"/>
      <c r="F95" s="201">
        <v>1300</v>
      </c>
      <c r="G95" s="201"/>
      <c r="H95" s="216">
        <v>556</v>
      </c>
      <c r="I95" s="214"/>
      <c r="J95" s="213">
        <v>929.91000000000008</v>
      </c>
      <c r="K95" s="201"/>
      <c r="L95" s="119"/>
      <c r="M95" s="119"/>
      <c r="N95" s="119"/>
      <c r="O95" s="119"/>
      <c r="P95" s="119"/>
      <c r="Q95" s="119"/>
      <c r="R95" s="119"/>
      <c r="S95" s="119"/>
    </row>
    <row r="96" spans="1:19" s="42" customFormat="1" x14ac:dyDescent="0.3">
      <c r="A96" s="201"/>
      <c r="B96" s="201"/>
      <c r="C96" s="201"/>
      <c r="D96" s="201"/>
      <c r="E96" s="201"/>
      <c r="F96" s="201">
        <v>1300</v>
      </c>
      <c r="G96" s="201"/>
      <c r="H96" s="216">
        <v>767.81</v>
      </c>
      <c r="I96" s="214"/>
      <c r="J96" s="213">
        <v>1303.79</v>
      </c>
      <c r="K96" s="201"/>
      <c r="L96" s="119"/>
      <c r="M96" s="119"/>
      <c r="N96" s="119"/>
      <c r="O96" s="119"/>
      <c r="P96" s="119"/>
      <c r="Q96" s="119"/>
      <c r="R96" s="119"/>
      <c r="S96" s="119"/>
    </row>
    <row r="97" spans="1:19" s="42" customFormat="1" x14ac:dyDescent="0.3">
      <c r="A97" s="201"/>
      <c r="B97" s="201"/>
      <c r="C97" s="201"/>
      <c r="D97" s="201"/>
      <c r="E97" s="201"/>
      <c r="F97" s="201">
        <v>1300</v>
      </c>
      <c r="G97" s="201"/>
      <c r="H97" s="215" t="s">
        <v>43</v>
      </c>
      <c r="I97" s="201"/>
      <c r="J97" s="215" t="s">
        <v>43</v>
      </c>
      <c r="K97" s="201"/>
      <c r="L97" s="119"/>
      <c r="M97" s="119"/>
      <c r="N97" s="119"/>
      <c r="O97" s="119"/>
      <c r="P97" s="119"/>
      <c r="Q97" s="119"/>
      <c r="R97" s="119"/>
      <c r="S97" s="119"/>
    </row>
    <row r="98" spans="1:19" s="42" customFormat="1" x14ac:dyDescent="0.3">
      <c r="A98" s="201"/>
      <c r="B98" s="201"/>
      <c r="C98" s="201"/>
      <c r="D98" s="201"/>
      <c r="E98" s="201"/>
      <c r="F98" s="201">
        <v>1300</v>
      </c>
      <c r="G98" s="201"/>
      <c r="H98" s="215" t="s">
        <v>43</v>
      </c>
      <c r="I98" s="201"/>
      <c r="J98" s="215" t="s">
        <v>43</v>
      </c>
      <c r="K98" s="201"/>
      <c r="L98" s="119"/>
      <c r="M98" s="119"/>
      <c r="N98" s="119"/>
      <c r="O98" s="119"/>
      <c r="P98" s="119"/>
      <c r="Q98" s="119"/>
      <c r="R98" s="119"/>
      <c r="S98" s="119"/>
    </row>
    <row r="99" spans="1:19" s="42" customFormat="1" x14ac:dyDescent="0.3">
      <c r="A99" s="201"/>
      <c r="B99" s="201"/>
      <c r="C99" s="201"/>
      <c r="D99" s="201"/>
      <c r="E99" s="201"/>
      <c r="F99" s="201">
        <v>1300</v>
      </c>
      <c r="G99" s="201"/>
      <c r="H99" s="216">
        <v>661.66</v>
      </c>
      <c r="I99" s="214"/>
      <c r="J99" s="216">
        <v>810.61</v>
      </c>
      <c r="K99" s="201"/>
      <c r="L99" s="119"/>
      <c r="M99" s="119"/>
      <c r="N99" s="119"/>
      <c r="O99" s="119"/>
      <c r="P99" s="119"/>
      <c r="Q99" s="119"/>
      <c r="R99" s="119"/>
      <c r="S99" s="119"/>
    </row>
    <row r="100" spans="1:19" s="42" customFormat="1" x14ac:dyDescent="0.3">
      <c r="A100" s="201"/>
      <c r="B100" s="201"/>
      <c r="C100" s="201"/>
      <c r="D100" s="201"/>
      <c r="E100" s="201"/>
      <c r="F100" s="201">
        <v>1300</v>
      </c>
      <c r="G100" s="201"/>
      <c r="H100" s="216">
        <v>741.09</v>
      </c>
      <c r="I100" s="214"/>
      <c r="J100" s="217">
        <v>938.11</v>
      </c>
      <c r="K100" s="201"/>
      <c r="L100" s="119"/>
      <c r="M100" s="119"/>
      <c r="N100" s="119"/>
      <c r="O100" s="119"/>
      <c r="P100" s="119"/>
      <c r="Q100" s="119"/>
      <c r="R100" s="119"/>
      <c r="S100" s="119"/>
    </row>
    <row r="101" spans="1:19" s="42" customFormat="1" x14ac:dyDescent="0.3">
      <c r="A101" s="201"/>
      <c r="B101" s="201"/>
      <c r="C101" s="201"/>
      <c r="D101" s="201"/>
      <c r="E101" s="201"/>
      <c r="F101" s="201">
        <v>1300</v>
      </c>
      <c r="G101" s="201"/>
      <c r="H101" s="216">
        <v>952.9</v>
      </c>
      <c r="I101" s="214"/>
      <c r="J101" s="218">
        <v>1415.5</v>
      </c>
      <c r="K101" s="201"/>
      <c r="L101" s="119"/>
      <c r="M101" s="119"/>
      <c r="N101" s="119"/>
      <c r="O101" s="119"/>
      <c r="P101" s="119"/>
      <c r="Q101" s="119"/>
      <c r="R101" s="119"/>
      <c r="S101" s="119"/>
    </row>
    <row r="102" spans="1:19" s="42" customFormat="1" x14ac:dyDescent="0.3">
      <c r="A102" s="201"/>
      <c r="B102" s="201"/>
      <c r="C102" s="201"/>
      <c r="D102" s="201"/>
      <c r="E102" s="201"/>
      <c r="F102" s="201">
        <v>1300</v>
      </c>
      <c r="G102" s="201"/>
      <c r="H102" s="215" t="s">
        <v>43</v>
      </c>
      <c r="I102" s="214"/>
      <c r="J102" s="215" t="s">
        <v>43</v>
      </c>
      <c r="K102" s="201"/>
      <c r="L102" s="119"/>
      <c r="M102" s="119"/>
      <c r="N102" s="119"/>
      <c r="O102" s="119"/>
      <c r="P102" s="119"/>
      <c r="Q102" s="119"/>
      <c r="R102" s="119"/>
      <c r="S102" s="119"/>
    </row>
    <row r="103" spans="1:19" s="42" customFormat="1" x14ac:dyDescent="0.3">
      <c r="A103" s="201"/>
      <c r="B103" s="201"/>
      <c r="C103" s="201"/>
      <c r="D103" s="201"/>
      <c r="E103" s="201"/>
      <c r="F103" s="201">
        <v>1300</v>
      </c>
      <c r="G103" s="201"/>
      <c r="H103" s="216">
        <v>1111.51</v>
      </c>
      <c r="I103" s="214"/>
      <c r="J103" s="218">
        <v>1143.83</v>
      </c>
      <c r="K103" s="201"/>
      <c r="L103" s="119"/>
      <c r="M103" s="119"/>
      <c r="N103" s="119"/>
      <c r="O103" s="119"/>
      <c r="P103" s="119"/>
      <c r="Q103" s="119"/>
      <c r="R103" s="119"/>
      <c r="S103" s="119"/>
    </row>
    <row r="104" spans="1:19" s="42" customFormat="1" x14ac:dyDescent="0.3">
      <c r="A104" s="201"/>
      <c r="B104" s="201"/>
      <c r="C104" s="201"/>
      <c r="D104" s="201"/>
      <c r="E104" s="201"/>
      <c r="F104" s="201">
        <v>4805</v>
      </c>
      <c r="G104" s="201"/>
      <c r="H104" s="213">
        <v>883.96</v>
      </c>
      <c r="I104" s="214"/>
      <c r="J104" s="213">
        <v>613.13000000000011</v>
      </c>
      <c r="K104" s="201"/>
      <c r="L104" s="119"/>
      <c r="M104" s="119"/>
      <c r="N104" s="119"/>
      <c r="O104" s="119"/>
      <c r="P104" s="119"/>
      <c r="Q104" s="119"/>
      <c r="R104" s="119"/>
      <c r="S104" s="119"/>
    </row>
    <row r="105" spans="1:19" s="42" customFormat="1" x14ac:dyDescent="0.3">
      <c r="A105" s="201"/>
      <c r="B105" s="201"/>
      <c r="C105" s="201"/>
      <c r="D105" s="201"/>
      <c r="E105" s="201"/>
      <c r="F105" s="201">
        <v>4805</v>
      </c>
      <c r="G105" s="201"/>
      <c r="H105" s="213">
        <v>1591.13</v>
      </c>
      <c r="I105" s="214"/>
      <c r="J105" s="213">
        <v>1103.6300000000001</v>
      </c>
      <c r="K105" s="201"/>
      <c r="L105" s="119"/>
      <c r="M105" s="119"/>
      <c r="N105" s="119"/>
      <c r="O105" s="119"/>
      <c r="P105" s="119"/>
      <c r="Q105" s="119"/>
      <c r="R105" s="119"/>
      <c r="S105" s="119"/>
    </row>
    <row r="106" spans="1:19" s="42" customFormat="1" x14ac:dyDescent="0.3">
      <c r="A106" s="201"/>
      <c r="B106" s="201"/>
      <c r="C106" s="201"/>
      <c r="D106" s="201"/>
      <c r="E106" s="201"/>
      <c r="F106" s="201">
        <v>4805</v>
      </c>
      <c r="G106" s="201"/>
      <c r="H106" s="213">
        <v>1856.32</v>
      </c>
      <c r="I106" s="214"/>
      <c r="J106" s="213">
        <v>1236.05</v>
      </c>
      <c r="K106" s="201"/>
      <c r="L106" s="119"/>
      <c r="M106" s="119"/>
      <c r="N106" s="119"/>
      <c r="O106" s="119"/>
      <c r="P106" s="119"/>
      <c r="Q106" s="119"/>
      <c r="R106" s="119"/>
      <c r="S106" s="119"/>
    </row>
    <row r="107" spans="1:19" s="42" customFormat="1" x14ac:dyDescent="0.3">
      <c r="A107" s="201"/>
      <c r="B107" s="201"/>
      <c r="C107" s="201"/>
      <c r="D107" s="201"/>
      <c r="E107" s="201"/>
      <c r="F107" s="201">
        <v>4805</v>
      </c>
      <c r="G107" s="201"/>
      <c r="H107" s="213">
        <v>2563.4899999999998</v>
      </c>
      <c r="I107" s="214"/>
      <c r="J107" s="213">
        <v>1726.5499999999997</v>
      </c>
      <c r="K107" s="201"/>
      <c r="L107" s="119"/>
      <c r="M107" s="119"/>
      <c r="N107" s="119"/>
      <c r="O107" s="119"/>
      <c r="P107" s="119"/>
      <c r="Q107" s="119"/>
      <c r="R107" s="119"/>
      <c r="S107" s="119"/>
    </row>
    <row r="108" spans="1:19" s="42" customFormat="1" x14ac:dyDescent="0.3">
      <c r="A108" s="201"/>
      <c r="B108" s="201"/>
      <c r="C108" s="201"/>
      <c r="D108" s="201"/>
      <c r="E108" s="201"/>
      <c r="F108" s="201">
        <v>4805</v>
      </c>
      <c r="G108" s="201"/>
      <c r="H108" s="215" t="s">
        <v>43</v>
      </c>
      <c r="I108" s="214"/>
      <c r="J108" s="215" t="s">
        <v>43</v>
      </c>
      <c r="K108" s="201"/>
      <c r="L108" s="119"/>
      <c r="M108" s="119"/>
      <c r="N108" s="119"/>
      <c r="O108" s="119"/>
      <c r="P108" s="119"/>
      <c r="Q108" s="119"/>
      <c r="R108" s="119"/>
      <c r="S108" s="119"/>
    </row>
    <row r="109" spans="1:19" s="42" customFormat="1" x14ac:dyDescent="0.3">
      <c r="A109" s="201"/>
      <c r="B109" s="201"/>
      <c r="C109" s="201"/>
      <c r="D109" s="201"/>
      <c r="E109" s="201"/>
      <c r="F109" s="201">
        <v>4805</v>
      </c>
      <c r="G109" s="201"/>
      <c r="H109" s="215" t="s">
        <v>43</v>
      </c>
      <c r="I109" s="214"/>
      <c r="J109" s="215" t="s">
        <v>43</v>
      </c>
      <c r="K109" s="201"/>
      <c r="L109" s="119"/>
      <c r="M109" s="119"/>
      <c r="N109" s="119"/>
      <c r="O109" s="119"/>
      <c r="P109" s="119"/>
      <c r="Q109" s="119"/>
      <c r="R109" s="119"/>
      <c r="S109" s="119"/>
    </row>
    <row r="110" spans="1:19" s="42" customFormat="1" x14ac:dyDescent="0.3">
      <c r="A110" s="201"/>
      <c r="B110" s="201"/>
      <c r="C110" s="201"/>
      <c r="D110" s="201"/>
      <c r="E110" s="201"/>
      <c r="F110" s="201">
        <v>4805</v>
      </c>
      <c r="G110" s="201"/>
      <c r="H110" s="213">
        <v>956.38</v>
      </c>
      <c r="I110" s="214"/>
      <c r="J110" s="213">
        <v>823.72000000000014</v>
      </c>
      <c r="K110" s="201"/>
      <c r="L110" s="119"/>
      <c r="M110" s="119"/>
      <c r="N110" s="119"/>
      <c r="O110" s="119"/>
      <c r="P110" s="119"/>
      <c r="Q110" s="119"/>
      <c r="R110" s="119"/>
      <c r="S110" s="119"/>
    </row>
    <row r="111" spans="1:19" s="42" customFormat="1" x14ac:dyDescent="0.3">
      <c r="A111" s="201"/>
      <c r="B111" s="201"/>
      <c r="C111" s="201"/>
      <c r="D111" s="201"/>
      <c r="E111" s="201"/>
      <c r="F111" s="201">
        <v>4805</v>
      </c>
      <c r="G111" s="201"/>
      <c r="H111" s="213">
        <v>1221.57</v>
      </c>
      <c r="I111" s="214"/>
      <c r="J111" s="213">
        <v>956.1400000000001</v>
      </c>
      <c r="K111" s="201"/>
      <c r="L111" s="119"/>
      <c r="M111" s="119"/>
      <c r="N111" s="119"/>
      <c r="O111" s="119"/>
      <c r="P111" s="119"/>
      <c r="Q111" s="119"/>
      <c r="R111" s="119"/>
      <c r="S111" s="119"/>
    </row>
    <row r="112" spans="1:19" s="42" customFormat="1" x14ac:dyDescent="0.3">
      <c r="A112" s="201"/>
      <c r="B112" s="201"/>
      <c r="C112" s="201"/>
      <c r="D112" s="201"/>
      <c r="E112" s="201"/>
      <c r="F112" s="201">
        <v>4805</v>
      </c>
      <c r="G112" s="201"/>
      <c r="H112" s="213">
        <v>1928.74</v>
      </c>
      <c r="I112" s="214"/>
      <c r="J112" s="213">
        <v>1446.6400000000003</v>
      </c>
      <c r="K112" s="201"/>
      <c r="L112" s="119"/>
      <c r="M112" s="119"/>
      <c r="N112" s="119"/>
      <c r="O112" s="119"/>
      <c r="P112" s="119"/>
      <c r="Q112" s="119"/>
      <c r="R112" s="119"/>
      <c r="S112" s="119"/>
    </row>
    <row r="113" spans="1:19" s="42" customFormat="1" x14ac:dyDescent="0.3">
      <c r="A113" s="201"/>
      <c r="B113" s="201"/>
      <c r="C113" s="201"/>
      <c r="D113" s="201"/>
      <c r="E113" s="201"/>
      <c r="F113" s="201">
        <v>4805</v>
      </c>
      <c r="G113" s="201"/>
      <c r="H113" s="215" t="s">
        <v>43</v>
      </c>
      <c r="I113" s="214"/>
      <c r="J113" s="215" t="s">
        <v>43</v>
      </c>
      <c r="K113" s="201"/>
      <c r="L113" s="119"/>
      <c r="M113" s="119"/>
      <c r="N113" s="119"/>
      <c r="O113" s="119"/>
      <c r="P113" s="119"/>
      <c r="Q113" s="119"/>
      <c r="R113" s="119"/>
      <c r="S113" s="119"/>
    </row>
    <row r="114" spans="1:19" s="42" customFormat="1" x14ac:dyDescent="0.3">
      <c r="A114" s="201"/>
      <c r="B114" s="201"/>
      <c r="C114" s="201"/>
      <c r="D114" s="201"/>
      <c r="E114" s="201"/>
      <c r="F114" s="201">
        <v>4805</v>
      </c>
      <c r="G114" s="201"/>
      <c r="H114" s="213">
        <v>1205.5899999999999</v>
      </c>
      <c r="I114" s="214"/>
      <c r="J114" s="213">
        <v>1156.94</v>
      </c>
      <c r="K114" s="201"/>
      <c r="L114" s="119"/>
      <c r="M114" s="119"/>
      <c r="N114" s="119"/>
      <c r="O114" s="119"/>
      <c r="P114" s="119"/>
      <c r="Q114" s="119"/>
      <c r="R114" s="119"/>
      <c r="S114" s="119"/>
    </row>
    <row r="115" spans="1:19" s="42" customFormat="1" x14ac:dyDescent="0.3">
      <c r="A115" s="201"/>
      <c r="B115" s="201"/>
      <c r="C115" s="201"/>
      <c r="D115" s="201"/>
      <c r="E115" s="201"/>
      <c r="F115" s="201">
        <v>1350</v>
      </c>
      <c r="G115" s="201"/>
      <c r="H115" s="215" t="s">
        <v>43</v>
      </c>
      <c r="I115" s="214"/>
      <c r="J115" s="215" t="s">
        <v>43</v>
      </c>
      <c r="K115" s="201"/>
      <c r="L115" s="119"/>
      <c r="M115" s="119"/>
      <c r="N115" s="119"/>
      <c r="O115" s="119"/>
      <c r="P115" s="119"/>
      <c r="Q115" s="119"/>
      <c r="R115" s="119"/>
      <c r="S115" s="119"/>
    </row>
    <row r="116" spans="1:19" s="42" customFormat="1" x14ac:dyDescent="0.3">
      <c r="A116" s="201"/>
      <c r="B116" s="201"/>
      <c r="C116" s="201"/>
      <c r="D116" s="201"/>
      <c r="E116" s="201"/>
      <c r="F116" s="201">
        <v>1350</v>
      </c>
      <c r="G116" s="201"/>
      <c r="H116" s="215" t="s">
        <v>43</v>
      </c>
      <c r="I116" s="214"/>
      <c r="J116" s="215" t="s">
        <v>43</v>
      </c>
      <c r="K116" s="201"/>
      <c r="L116" s="119"/>
      <c r="M116" s="119"/>
      <c r="N116" s="119"/>
      <c r="O116" s="119"/>
      <c r="P116" s="119"/>
      <c r="Q116" s="119"/>
      <c r="R116" s="119"/>
      <c r="S116" s="119"/>
    </row>
    <row r="117" spans="1:19" s="42" customFormat="1" x14ac:dyDescent="0.3">
      <c r="A117" s="201"/>
      <c r="B117" s="201"/>
      <c r="C117" s="201"/>
      <c r="D117" s="201"/>
      <c r="E117" s="201"/>
      <c r="F117" s="201">
        <v>1350</v>
      </c>
      <c r="G117" s="201"/>
      <c r="H117" s="215" t="s">
        <v>43</v>
      </c>
      <c r="I117" s="214"/>
      <c r="J117" s="215" t="s">
        <v>43</v>
      </c>
      <c r="K117" s="201"/>
      <c r="L117" s="119"/>
      <c r="M117" s="119"/>
      <c r="N117" s="119"/>
      <c r="O117" s="119"/>
      <c r="P117" s="119"/>
      <c r="Q117" s="119"/>
      <c r="R117" s="119"/>
      <c r="S117" s="119"/>
    </row>
    <row r="118" spans="1:19" s="42" customFormat="1" x14ac:dyDescent="0.3">
      <c r="A118" s="201"/>
      <c r="B118" s="201"/>
      <c r="C118" s="201"/>
      <c r="D118" s="201"/>
      <c r="E118" s="201"/>
      <c r="F118" s="201">
        <v>1350</v>
      </c>
      <c r="G118" s="201"/>
      <c r="H118" s="215" t="s">
        <v>43</v>
      </c>
      <c r="I118" s="214"/>
      <c r="J118" s="215" t="s">
        <v>43</v>
      </c>
      <c r="K118" s="201"/>
      <c r="L118" s="119"/>
      <c r="M118" s="119"/>
      <c r="N118" s="119"/>
      <c r="O118" s="119"/>
      <c r="P118" s="119"/>
      <c r="Q118" s="119"/>
      <c r="R118" s="119"/>
      <c r="S118" s="119"/>
    </row>
    <row r="119" spans="1:19" s="42" customFormat="1" x14ac:dyDescent="0.3">
      <c r="A119" s="201"/>
      <c r="B119" s="201"/>
      <c r="C119" s="201"/>
      <c r="D119" s="201"/>
      <c r="E119" s="201"/>
      <c r="F119" s="201">
        <v>1350</v>
      </c>
      <c r="G119" s="201"/>
      <c r="H119" s="213">
        <v>544.02</v>
      </c>
      <c r="I119" s="214"/>
      <c r="J119" s="213">
        <v>333.21999999999997</v>
      </c>
      <c r="K119" s="201"/>
      <c r="L119" s="119"/>
      <c r="M119" s="119"/>
      <c r="N119" s="119"/>
      <c r="O119" s="119"/>
      <c r="P119" s="119"/>
      <c r="Q119" s="119"/>
      <c r="R119" s="119"/>
      <c r="S119" s="119"/>
    </row>
    <row r="120" spans="1:19" s="42" customFormat="1" x14ac:dyDescent="0.3">
      <c r="A120" s="201"/>
      <c r="B120" s="201"/>
      <c r="C120" s="201"/>
      <c r="D120" s="201"/>
      <c r="E120" s="201"/>
      <c r="F120" s="201">
        <v>1350</v>
      </c>
      <c r="G120" s="201"/>
      <c r="H120" s="213">
        <v>1088.04</v>
      </c>
      <c r="I120" s="214"/>
      <c r="J120" s="213">
        <v>666.43999999999994</v>
      </c>
      <c r="K120" s="201"/>
      <c r="L120" s="119"/>
      <c r="M120" s="119"/>
      <c r="N120" s="119"/>
      <c r="O120" s="119"/>
      <c r="P120" s="119"/>
      <c r="Q120" s="119"/>
      <c r="R120" s="119"/>
      <c r="S120" s="119"/>
    </row>
    <row r="121" spans="1:19" s="42" customFormat="1" x14ac:dyDescent="0.3">
      <c r="A121" s="201"/>
      <c r="B121" s="201"/>
      <c r="C121" s="201"/>
      <c r="D121" s="201"/>
      <c r="E121" s="201"/>
      <c r="F121" s="201">
        <v>1350</v>
      </c>
      <c r="G121" s="201"/>
      <c r="H121" s="215" t="s">
        <v>43</v>
      </c>
      <c r="I121" s="214"/>
      <c r="J121" s="215" t="s">
        <v>43</v>
      </c>
      <c r="K121" s="201"/>
      <c r="L121" s="119"/>
      <c r="M121" s="119"/>
      <c r="N121" s="119"/>
      <c r="O121" s="119"/>
      <c r="P121" s="119"/>
      <c r="Q121" s="119"/>
      <c r="R121" s="119"/>
      <c r="S121" s="119"/>
    </row>
    <row r="122" spans="1:19" s="42" customFormat="1" x14ac:dyDescent="0.3">
      <c r="A122" s="201"/>
      <c r="B122" s="201"/>
      <c r="C122" s="201"/>
      <c r="D122" s="201"/>
      <c r="E122" s="201"/>
      <c r="F122" s="201">
        <v>1350</v>
      </c>
      <c r="G122" s="201"/>
      <c r="H122" s="215" t="s">
        <v>43</v>
      </c>
      <c r="I122" s="214"/>
      <c r="J122" s="215" t="s">
        <v>43</v>
      </c>
      <c r="K122" s="201"/>
      <c r="L122" s="119"/>
      <c r="M122" s="119"/>
      <c r="N122" s="119"/>
      <c r="O122" s="119"/>
      <c r="P122" s="119"/>
      <c r="Q122" s="119"/>
      <c r="R122" s="119"/>
      <c r="S122" s="119"/>
    </row>
    <row r="123" spans="1:19" s="42" customFormat="1" x14ac:dyDescent="0.3">
      <c r="A123" s="201"/>
      <c r="B123" s="201"/>
      <c r="C123" s="201"/>
      <c r="D123" s="201"/>
      <c r="E123" s="201"/>
      <c r="F123" s="201">
        <v>1350</v>
      </c>
      <c r="G123" s="201"/>
      <c r="H123" s="215" t="s">
        <v>43</v>
      </c>
      <c r="I123" s="214"/>
      <c r="J123" s="215" t="s">
        <v>43</v>
      </c>
      <c r="K123" s="201"/>
      <c r="L123" s="119"/>
      <c r="M123" s="119"/>
      <c r="N123" s="119"/>
      <c r="O123" s="119"/>
      <c r="P123" s="119"/>
      <c r="Q123" s="119"/>
      <c r="R123" s="119"/>
      <c r="S123" s="119"/>
    </row>
    <row r="124" spans="1:19" s="42" customFormat="1" x14ac:dyDescent="0.3">
      <c r="A124" s="201"/>
      <c r="B124" s="201"/>
      <c r="C124" s="201"/>
      <c r="D124" s="201"/>
      <c r="E124" s="201"/>
      <c r="F124" s="201">
        <v>1350</v>
      </c>
      <c r="G124" s="201"/>
      <c r="H124" s="213">
        <v>1632.06</v>
      </c>
      <c r="I124" s="214"/>
      <c r="J124" s="213">
        <v>999.66</v>
      </c>
      <c r="K124" s="201"/>
      <c r="L124" s="119"/>
      <c r="M124" s="119"/>
      <c r="N124" s="119"/>
      <c r="O124" s="119"/>
      <c r="P124" s="119"/>
      <c r="Q124" s="119"/>
      <c r="R124" s="119"/>
      <c r="S124" s="119"/>
    </row>
    <row r="125" spans="1:19" s="42" customFormat="1" x14ac:dyDescent="0.3">
      <c r="A125" s="201"/>
      <c r="B125" s="201"/>
      <c r="C125" s="201"/>
      <c r="D125" s="201"/>
      <c r="E125" s="201"/>
      <c r="F125" s="201">
        <v>1350</v>
      </c>
      <c r="G125" s="201"/>
      <c r="H125" s="215" t="s">
        <v>43</v>
      </c>
      <c r="I125" s="214"/>
      <c r="J125" s="215" t="s">
        <v>43</v>
      </c>
      <c r="K125" s="201"/>
      <c r="L125" s="119"/>
      <c r="M125" s="119"/>
      <c r="N125" s="119"/>
      <c r="O125" s="119"/>
      <c r="P125" s="119"/>
      <c r="Q125" s="119"/>
      <c r="R125" s="119"/>
      <c r="S125" s="119"/>
    </row>
    <row r="126" spans="1:19" s="42" customFormat="1" x14ac:dyDescent="0.3">
      <c r="A126" s="201"/>
      <c r="B126" s="201"/>
      <c r="C126" s="201"/>
      <c r="D126" s="201"/>
      <c r="E126" s="201"/>
      <c r="F126" s="201">
        <v>2100</v>
      </c>
      <c r="G126" s="201"/>
      <c r="H126" s="216">
        <v>703.62</v>
      </c>
      <c r="I126" s="214"/>
      <c r="J126" s="213">
        <v>513.71</v>
      </c>
      <c r="K126" s="201"/>
      <c r="L126" s="119"/>
      <c r="M126" s="119"/>
      <c r="N126" s="119"/>
      <c r="O126" s="119"/>
      <c r="P126" s="119"/>
      <c r="Q126" s="119"/>
      <c r="R126" s="119"/>
      <c r="S126" s="119"/>
    </row>
    <row r="127" spans="1:19" s="42" customFormat="1" x14ac:dyDescent="0.3">
      <c r="A127" s="201"/>
      <c r="B127" s="201"/>
      <c r="C127" s="201"/>
      <c r="D127" s="201"/>
      <c r="E127" s="201"/>
      <c r="F127" s="201">
        <v>2100</v>
      </c>
      <c r="G127" s="201"/>
      <c r="H127" s="216">
        <v>1266.52</v>
      </c>
      <c r="I127" s="214"/>
      <c r="J127" s="213">
        <v>924.68000000000006</v>
      </c>
      <c r="K127" s="201"/>
      <c r="L127" s="119"/>
      <c r="M127" s="119"/>
      <c r="N127" s="119"/>
      <c r="O127" s="119"/>
      <c r="P127" s="119"/>
      <c r="Q127" s="119"/>
      <c r="R127" s="119"/>
      <c r="S127" s="119"/>
    </row>
    <row r="128" spans="1:19" s="42" customFormat="1" x14ac:dyDescent="0.3">
      <c r="A128" s="201"/>
      <c r="B128" s="201"/>
      <c r="C128" s="201"/>
      <c r="D128" s="201"/>
      <c r="E128" s="201"/>
      <c r="F128" s="201">
        <v>2100</v>
      </c>
      <c r="G128" s="201"/>
      <c r="H128" s="216">
        <v>1477.61</v>
      </c>
      <c r="I128" s="214"/>
      <c r="J128" s="213">
        <v>1027.27</v>
      </c>
      <c r="K128" s="201"/>
      <c r="L128" s="119"/>
      <c r="M128" s="119"/>
      <c r="N128" s="119"/>
      <c r="O128" s="119"/>
      <c r="P128" s="119"/>
      <c r="Q128" s="119"/>
      <c r="R128" s="119"/>
      <c r="S128" s="119"/>
    </row>
    <row r="129" spans="1:19" s="42" customFormat="1" x14ac:dyDescent="0.3">
      <c r="A129" s="201"/>
      <c r="B129" s="201"/>
      <c r="C129" s="201"/>
      <c r="D129" s="201"/>
      <c r="E129" s="201"/>
      <c r="F129" s="201">
        <v>2100</v>
      </c>
      <c r="G129" s="201"/>
      <c r="H129" s="216">
        <v>2040.51</v>
      </c>
      <c r="I129" s="214"/>
      <c r="J129" s="213">
        <v>1438.24</v>
      </c>
      <c r="K129" s="201"/>
      <c r="L129" s="119"/>
      <c r="M129" s="119"/>
      <c r="N129" s="119"/>
      <c r="O129" s="119"/>
      <c r="P129" s="119"/>
      <c r="Q129" s="119"/>
      <c r="R129" s="119"/>
      <c r="S129" s="119"/>
    </row>
    <row r="130" spans="1:19" s="42" customFormat="1" x14ac:dyDescent="0.3">
      <c r="A130" s="201"/>
      <c r="B130" s="201"/>
      <c r="C130" s="201"/>
      <c r="D130" s="201"/>
      <c r="E130" s="201"/>
      <c r="F130" s="201">
        <v>2100</v>
      </c>
      <c r="G130" s="201"/>
      <c r="H130" s="216">
        <v>213.52</v>
      </c>
      <c r="I130" s="214"/>
      <c r="J130" s="213">
        <v>333.22</v>
      </c>
      <c r="K130" s="201"/>
      <c r="L130" s="119"/>
      <c r="M130" s="119"/>
      <c r="N130" s="119"/>
      <c r="O130" s="119"/>
      <c r="P130" s="119"/>
      <c r="Q130" s="119"/>
      <c r="R130" s="119"/>
      <c r="S130" s="119"/>
    </row>
    <row r="131" spans="1:19" s="42" customFormat="1" x14ac:dyDescent="0.3">
      <c r="A131" s="201"/>
      <c r="B131" s="201"/>
      <c r="C131" s="201"/>
      <c r="D131" s="201"/>
      <c r="E131" s="201"/>
      <c r="F131" s="201">
        <v>2100</v>
      </c>
      <c r="G131" s="201"/>
      <c r="H131" s="216">
        <v>427.04</v>
      </c>
      <c r="I131" s="214"/>
      <c r="J131" s="213">
        <v>666.44</v>
      </c>
      <c r="K131" s="201"/>
      <c r="L131" s="119"/>
      <c r="M131" s="119"/>
      <c r="N131" s="119"/>
      <c r="O131" s="119"/>
      <c r="P131" s="119"/>
      <c r="Q131" s="119"/>
      <c r="R131" s="119"/>
      <c r="S131" s="119"/>
    </row>
    <row r="132" spans="1:19" s="42" customFormat="1" x14ac:dyDescent="0.3">
      <c r="A132" s="201"/>
      <c r="B132" s="201"/>
      <c r="C132" s="201"/>
      <c r="D132" s="201"/>
      <c r="E132" s="201"/>
      <c r="F132" s="201">
        <v>2100</v>
      </c>
      <c r="G132" s="201"/>
      <c r="H132" s="216">
        <v>776.42</v>
      </c>
      <c r="I132" s="214"/>
      <c r="J132" s="213">
        <v>744.19</v>
      </c>
      <c r="K132" s="201"/>
      <c r="L132" s="119"/>
      <c r="M132" s="119"/>
      <c r="N132" s="119"/>
      <c r="O132" s="119"/>
      <c r="P132" s="119"/>
      <c r="Q132" s="119"/>
      <c r="R132" s="119"/>
      <c r="S132" s="119"/>
    </row>
    <row r="133" spans="1:19" s="42" customFormat="1" x14ac:dyDescent="0.3">
      <c r="A133" s="201"/>
      <c r="B133" s="201"/>
      <c r="C133" s="201"/>
      <c r="D133" s="201"/>
      <c r="E133" s="201"/>
      <c r="F133" s="201">
        <v>2100</v>
      </c>
      <c r="G133" s="201"/>
      <c r="H133" s="216">
        <v>987.51</v>
      </c>
      <c r="I133" s="214"/>
      <c r="J133" s="213">
        <v>846.7800000000002</v>
      </c>
      <c r="K133" s="201"/>
      <c r="L133" s="119"/>
      <c r="M133" s="119"/>
      <c r="N133" s="119"/>
      <c r="O133" s="119"/>
      <c r="P133" s="119"/>
      <c r="Q133" s="119"/>
      <c r="R133" s="119"/>
      <c r="S133" s="119"/>
    </row>
    <row r="134" spans="1:19" s="42" customFormat="1" x14ac:dyDescent="0.3">
      <c r="A134" s="201"/>
      <c r="B134" s="201"/>
      <c r="C134" s="201"/>
      <c r="D134" s="201"/>
      <c r="E134" s="201"/>
      <c r="F134" s="201">
        <v>2100</v>
      </c>
      <c r="G134" s="201"/>
      <c r="H134" s="216">
        <v>1550.41</v>
      </c>
      <c r="I134" s="214"/>
      <c r="J134" s="213">
        <v>1257.7500000000002</v>
      </c>
      <c r="K134" s="201"/>
      <c r="L134" s="119"/>
      <c r="M134" s="119"/>
      <c r="N134" s="119"/>
      <c r="O134" s="119"/>
      <c r="P134" s="119"/>
      <c r="Q134" s="119"/>
      <c r="R134" s="119"/>
      <c r="S134" s="119"/>
    </row>
    <row r="135" spans="1:19" s="42" customFormat="1" x14ac:dyDescent="0.3">
      <c r="A135" s="201"/>
      <c r="B135" s="201"/>
      <c r="C135" s="201"/>
      <c r="D135" s="201"/>
      <c r="E135" s="201"/>
      <c r="F135" s="201">
        <v>2100</v>
      </c>
      <c r="G135" s="201"/>
      <c r="H135" s="216">
        <v>640.55999999999995</v>
      </c>
      <c r="I135" s="214"/>
      <c r="J135" s="213">
        <v>999.66</v>
      </c>
      <c r="K135" s="201"/>
      <c r="L135" s="119"/>
      <c r="M135" s="119"/>
      <c r="N135" s="119"/>
      <c r="O135" s="119"/>
      <c r="P135" s="119"/>
      <c r="Q135" s="119"/>
      <c r="R135" s="119"/>
      <c r="S135" s="119"/>
    </row>
    <row r="136" spans="1:19" s="42" customFormat="1" x14ac:dyDescent="0.3">
      <c r="A136" s="201"/>
      <c r="B136" s="201"/>
      <c r="C136" s="201"/>
      <c r="D136" s="201"/>
      <c r="E136" s="201"/>
      <c r="F136" s="201">
        <v>2100</v>
      </c>
      <c r="G136" s="201"/>
      <c r="H136" s="216">
        <v>989.94</v>
      </c>
      <c r="I136" s="214"/>
      <c r="J136" s="213">
        <v>1077.4100000000001</v>
      </c>
      <c r="K136" s="201"/>
      <c r="L136" s="119"/>
      <c r="M136" s="119"/>
      <c r="N136" s="119"/>
      <c r="O136" s="119"/>
      <c r="P136" s="119"/>
      <c r="Q136" s="119"/>
      <c r="R136" s="119"/>
      <c r="S136" s="119"/>
    </row>
    <row r="137" spans="1:19" s="42" customFormat="1" x14ac:dyDescent="0.3">
      <c r="A137" s="201"/>
      <c r="B137" s="201"/>
      <c r="C137" s="201"/>
      <c r="D137" s="201"/>
      <c r="E137" s="201"/>
      <c r="F137" s="201">
        <v>1320</v>
      </c>
      <c r="G137" s="201"/>
      <c r="H137" s="213">
        <v>1254.24</v>
      </c>
      <c r="I137" s="214"/>
      <c r="J137" s="213">
        <v>898.75</v>
      </c>
      <c r="K137" s="201"/>
      <c r="L137" s="119"/>
      <c r="M137" s="119"/>
      <c r="N137" s="119"/>
      <c r="O137" s="119"/>
      <c r="P137" s="119"/>
      <c r="Q137" s="119"/>
      <c r="R137" s="119"/>
      <c r="S137" s="119"/>
    </row>
    <row r="138" spans="1:19" s="42" customFormat="1" x14ac:dyDescent="0.3">
      <c r="A138" s="201"/>
      <c r="B138" s="201"/>
      <c r="C138" s="201"/>
      <c r="D138" s="201"/>
      <c r="E138" s="201"/>
      <c r="F138" s="201">
        <v>1320</v>
      </c>
      <c r="G138" s="201"/>
      <c r="H138" s="213">
        <v>2257.63</v>
      </c>
      <c r="I138" s="214"/>
      <c r="J138" s="213">
        <v>1617.75</v>
      </c>
      <c r="K138" s="201"/>
      <c r="L138" s="119"/>
      <c r="M138" s="119"/>
      <c r="N138" s="119"/>
      <c r="O138" s="119"/>
      <c r="P138" s="119"/>
      <c r="Q138" s="119"/>
      <c r="R138" s="119"/>
      <c r="S138" s="119"/>
    </row>
    <row r="139" spans="1:19" s="42" customFormat="1" x14ac:dyDescent="0.3">
      <c r="A139" s="201"/>
      <c r="B139" s="201"/>
      <c r="C139" s="201"/>
      <c r="D139" s="201"/>
      <c r="E139" s="201"/>
      <c r="F139" s="201">
        <v>1320</v>
      </c>
      <c r="G139" s="201"/>
      <c r="H139" s="213">
        <v>2633.9</v>
      </c>
      <c r="I139" s="214"/>
      <c r="J139" s="213">
        <v>1835.8500000000001</v>
      </c>
      <c r="K139" s="201"/>
      <c r="L139" s="119"/>
      <c r="M139" s="119"/>
      <c r="N139" s="119"/>
      <c r="O139" s="119"/>
      <c r="P139" s="119"/>
      <c r="Q139" s="119"/>
      <c r="R139" s="119"/>
      <c r="S139" s="119"/>
    </row>
    <row r="140" spans="1:19" s="42" customFormat="1" x14ac:dyDescent="0.3">
      <c r="A140" s="201"/>
      <c r="B140" s="201"/>
      <c r="C140" s="201"/>
      <c r="D140" s="201"/>
      <c r="E140" s="201"/>
      <c r="F140" s="201">
        <v>1320</v>
      </c>
      <c r="G140" s="201"/>
      <c r="H140" s="213">
        <v>3637.29</v>
      </c>
      <c r="I140" s="214"/>
      <c r="J140" s="213">
        <v>2554.85</v>
      </c>
      <c r="K140" s="201"/>
      <c r="L140" s="119"/>
      <c r="M140" s="119"/>
      <c r="N140" s="119"/>
      <c r="O140" s="119"/>
      <c r="P140" s="119"/>
      <c r="Q140" s="119"/>
      <c r="R140" s="119"/>
      <c r="S140" s="119"/>
    </row>
    <row r="141" spans="1:19" s="42" customFormat="1" x14ac:dyDescent="0.3">
      <c r="A141" s="201"/>
      <c r="B141" s="201"/>
      <c r="C141" s="201"/>
      <c r="D141" s="201"/>
      <c r="E141" s="201"/>
      <c r="F141" s="201">
        <v>1320</v>
      </c>
      <c r="G141" s="201"/>
      <c r="H141" s="215" t="s">
        <v>43</v>
      </c>
      <c r="I141" s="214"/>
      <c r="J141" s="215" t="s">
        <v>43</v>
      </c>
      <c r="K141" s="201"/>
      <c r="L141" s="119"/>
      <c r="M141" s="119"/>
      <c r="N141" s="119"/>
      <c r="O141" s="119"/>
      <c r="P141" s="119"/>
      <c r="Q141" s="119"/>
      <c r="R141" s="119"/>
      <c r="S141" s="119"/>
    </row>
    <row r="142" spans="1:19" s="42" customFormat="1" x14ac:dyDescent="0.3">
      <c r="A142" s="201"/>
      <c r="B142" s="201"/>
      <c r="C142" s="201"/>
      <c r="D142" s="201"/>
      <c r="E142" s="201"/>
      <c r="F142" s="201">
        <v>1320</v>
      </c>
      <c r="G142" s="201"/>
      <c r="H142" s="215" t="s">
        <v>43</v>
      </c>
      <c r="I142" s="214"/>
      <c r="J142" s="215" t="s">
        <v>43</v>
      </c>
      <c r="K142" s="201"/>
      <c r="L142" s="119"/>
      <c r="M142" s="119"/>
      <c r="N142" s="119"/>
      <c r="O142" s="119"/>
      <c r="P142" s="119"/>
      <c r="Q142" s="119"/>
      <c r="R142" s="119"/>
      <c r="S142" s="119"/>
    </row>
    <row r="143" spans="1:19" s="42" customFormat="1" x14ac:dyDescent="0.3">
      <c r="A143" s="201"/>
      <c r="B143" s="201"/>
      <c r="C143" s="201"/>
      <c r="D143" s="201"/>
      <c r="E143" s="201"/>
      <c r="F143" s="201">
        <v>1320</v>
      </c>
      <c r="G143" s="201"/>
      <c r="H143" s="213">
        <v>1453.24</v>
      </c>
      <c r="I143" s="214"/>
      <c r="J143" s="213">
        <v>1052.22</v>
      </c>
      <c r="K143" s="201"/>
      <c r="L143" s="119"/>
      <c r="M143" s="119"/>
      <c r="N143" s="119"/>
      <c r="O143" s="119"/>
      <c r="P143" s="119"/>
      <c r="Q143" s="119"/>
      <c r="R143" s="119"/>
      <c r="S143" s="119"/>
    </row>
    <row r="144" spans="1:19" s="42" customFormat="1" x14ac:dyDescent="0.3">
      <c r="A144" s="201"/>
      <c r="B144" s="201"/>
      <c r="C144" s="201"/>
      <c r="D144" s="201"/>
      <c r="E144" s="201"/>
      <c r="F144" s="201">
        <v>1320</v>
      </c>
      <c r="G144" s="201"/>
      <c r="H144" s="213">
        <v>1829.51</v>
      </c>
      <c r="I144" s="214"/>
      <c r="J144" s="213">
        <v>1270.3200000000002</v>
      </c>
      <c r="K144" s="201"/>
      <c r="L144" s="119"/>
      <c r="M144" s="119"/>
      <c r="N144" s="119"/>
      <c r="O144" s="119"/>
      <c r="P144" s="119"/>
      <c r="Q144" s="119"/>
      <c r="R144" s="119"/>
      <c r="S144" s="119"/>
    </row>
    <row r="145" spans="1:19" s="42" customFormat="1" x14ac:dyDescent="0.3">
      <c r="A145" s="201"/>
      <c r="B145" s="201"/>
      <c r="C145" s="201"/>
      <c r="D145" s="201"/>
      <c r="E145" s="201"/>
      <c r="F145" s="201">
        <v>1320</v>
      </c>
      <c r="G145" s="201"/>
      <c r="H145" s="213">
        <v>2832.9</v>
      </c>
      <c r="I145" s="214"/>
      <c r="J145" s="213">
        <v>1989.3200000000004</v>
      </c>
      <c r="K145" s="201"/>
      <c r="L145" s="119"/>
      <c r="M145" s="119"/>
      <c r="N145" s="119"/>
      <c r="O145" s="119"/>
      <c r="P145" s="119"/>
      <c r="Q145" s="119"/>
      <c r="R145" s="119"/>
      <c r="S145" s="119"/>
    </row>
    <row r="146" spans="1:19" s="42" customFormat="1" x14ac:dyDescent="0.3">
      <c r="A146" s="201"/>
      <c r="B146" s="201"/>
      <c r="C146" s="201"/>
      <c r="D146" s="201"/>
      <c r="E146" s="201"/>
      <c r="F146" s="201">
        <v>1320</v>
      </c>
      <c r="G146" s="201"/>
      <c r="H146" s="215" t="s">
        <v>43</v>
      </c>
      <c r="I146" s="214"/>
      <c r="J146" s="215" t="s">
        <v>43</v>
      </c>
      <c r="K146" s="201"/>
      <c r="L146" s="119"/>
      <c r="M146" s="119"/>
      <c r="N146" s="119"/>
      <c r="O146" s="119"/>
      <c r="P146" s="119"/>
      <c r="Q146" s="119"/>
      <c r="R146" s="119"/>
      <c r="S146" s="119"/>
    </row>
    <row r="147" spans="1:19" s="42" customFormat="1" x14ac:dyDescent="0.3">
      <c r="A147" s="201"/>
      <c r="B147" s="201"/>
      <c r="C147" s="201"/>
      <c r="D147" s="201"/>
      <c r="E147" s="201"/>
      <c r="F147" s="201">
        <v>1320</v>
      </c>
      <c r="G147" s="201"/>
      <c r="H147" s="213">
        <v>1903.09</v>
      </c>
      <c r="I147" s="214"/>
      <c r="J147" s="213">
        <v>1385.44</v>
      </c>
      <c r="K147" s="201"/>
      <c r="L147" s="119"/>
      <c r="M147" s="119"/>
      <c r="N147" s="119"/>
      <c r="O147" s="119"/>
      <c r="P147" s="119"/>
      <c r="Q147" s="119"/>
      <c r="R147" s="119"/>
      <c r="S147" s="119"/>
    </row>
    <row r="148" spans="1:19" s="42" customFormat="1" x14ac:dyDescent="0.3">
      <c r="A148" s="201"/>
      <c r="B148" s="201"/>
      <c r="C148" s="201"/>
      <c r="D148" s="201"/>
      <c r="E148" s="201"/>
      <c r="F148" s="201">
        <v>3750</v>
      </c>
      <c r="G148" s="201"/>
      <c r="H148" s="215" t="s">
        <v>43</v>
      </c>
      <c r="I148" s="214"/>
      <c r="J148" s="215" t="s">
        <v>43</v>
      </c>
      <c r="K148" s="201"/>
      <c r="L148" s="119"/>
      <c r="M148" s="119"/>
      <c r="N148" s="119"/>
      <c r="O148" s="119"/>
      <c r="P148" s="119"/>
      <c r="Q148" s="119"/>
      <c r="R148" s="119"/>
      <c r="S148" s="119"/>
    </row>
    <row r="149" spans="1:19" s="42" customFormat="1" x14ac:dyDescent="0.3">
      <c r="A149" s="201"/>
      <c r="B149" s="201"/>
      <c r="C149" s="201"/>
      <c r="D149" s="201"/>
      <c r="E149" s="201"/>
      <c r="F149" s="201">
        <v>3750</v>
      </c>
      <c r="G149" s="201"/>
      <c r="H149" s="215" t="s">
        <v>43</v>
      </c>
      <c r="I149" s="214"/>
      <c r="J149" s="215" t="s">
        <v>43</v>
      </c>
      <c r="K149" s="201"/>
      <c r="L149" s="119"/>
      <c r="M149" s="119"/>
      <c r="N149" s="119"/>
      <c r="O149" s="119"/>
      <c r="P149" s="119"/>
      <c r="Q149" s="119"/>
      <c r="R149" s="119"/>
      <c r="S149" s="119"/>
    </row>
    <row r="150" spans="1:19" s="42" customFormat="1" x14ac:dyDescent="0.3">
      <c r="A150" s="201"/>
      <c r="B150" s="201"/>
      <c r="C150" s="201"/>
      <c r="D150" s="201"/>
      <c r="E150" s="201"/>
      <c r="F150" s="201">
        <v>3750</v>
      </c>
      <c r="G150" s="201"/>
      <c r="H150" s="215" t="s">
        <v>43</v>
      </c>
      <c r="I150" s="214"/>
      <c r="J150" s="215" t="s">
        <v>43</v>
      </c>
      <c r="K150" s="201"/>
      <c r="L150" s="119"/>
      <c r="M150" s="119"/>
      <c r="N150" s="119"/>
      <c r="O150" s="119"/>
      <c r="P150" s="119"/>
      <c r="Q150" s="119"/>
      <c r="R150" s="119"/>
      <c r="S150" s="119"/>
    </row>
    <row r="151" spans="1:19" s="42" customFormat="1" x14ac:dyDescent="0.3">
      <c r="A151" s="201"/>
      <c r="B151" s="201"/>
      <c r="C151" s="201"/>
      <c r="D151" s="201"/>
      <c r="E151" s="201"/>
      <c r="F151" s="201">
        <v>3750</v>
      </c>
      <c r="G151" s="201"/>
      <c r="H151" s="215" t="s">
        <v>43</v>
      </c>
      <c r="I151" s="214"/>
      <c r="J151" s="215" t="s">
        <v>43</v>
      </c>
      <c r="K151" s="201"/>
      <c r="L151" s="119"/>
      <c r="M151" s="119"/>
      <c r="N151" s="119"/>
      <c r="O151" s="119"/>
      <c r="P151" s="119"/>
      <c r="Q151" s="119"/>
      <c r="R151" s="119"/>
      <c r="S151" s="119"/>
    </row>
    <row r="152" spans="1:19" s="42" customFormat="1" x14ac:dyDescent="0.3">
      <c r="A152" s="201"/>
      <c r="B152" s="201"/>
      <c r="C152" s="201"/>
      <c r="D152" s="201"/>
      <c r="E152" s="201"/>
      <c r="F152" s="201">
        <v>3750</v>
      </c>
      <c r="G152" s="201"/>
      <c r="H152" s="219">
        <v>249.21</v>
      </c>
      <c r="I152" s="214"/>
      <c r="J152" s="213">
        <v>333.21999999999997</v>
      </c>
      <c r="K152" s="201"/>
      <c r="L152" s="119"/>
      <c r="M152" s="119"/>
      <c r="N152" s="119"/>
      <c r="O152" s="119"/>
      <c r="P152" s="119"/>
      <c r="Q152" s="119"/>
      <c r="R152" s="119"/>
      <c r="S152" s="119"/>
    </row>
    <row r="153" spans="1:19" s="42" customFormat="1" x14ac:dyDescent="0.3">
      <c r="A153" s="201"/>
      <c r="B153" s="201"/>
      <c r="C153" s="201"/>
      <c r="D153" s="201"/>
      <c r="E153" s="201"/>
      <c r="F153" s="201">
        <v>3750</v>
      </c>
      <c r="G153" s="201"/>
      <c r="H153" s="219">
        <v>498.42</v>
      </c>
      <c r="I153" s="214"/>
      <c r="J153" s="213">
        <v>666.43999999999994</v>
      </c>
      <c r="K153" s="201"/>
      <c r="L153" s="119"/>
      <c r="M153" s="119"/>
      <c r="N153" s="119"/>
      <c r="O153" s="119"/>
      <c r="P153" s="119"/>
      <c r="Q153" s="119"/>
      <c r="R153" s="119"/>
      <c r="S153" s="119"/>
    </row>
    <row r="154" spans="1:19" s="42" customFormat="1" x14ac:dyDescent="0.3">
      <c r="A154" s="201"/>
      <c r="B154" s="201"/>
      <c r="C154" s="201"/>
      <c r="D154" s="201"/>
      <c r="E154" s="201"/>
      <c r="F154" s="201">
        <v>3750</v>
      </c>
      <c r="G154" s="201"/>
      <c r="H154" s="215" t="s">
        <v>43</v>
      </c>
      <c r="I154" s="214"/>
      <c r="J154" s="215" t="s">
        <v>43</v>
      </c>
      <c r="K154" s="201"/>
      <c r="L154" s="119"/>
      <c r="M154" s="119"/>
      <c r="N154" s="119"/>
      <c r="O154" s="119"/>
      <c r="P154" s="119"/>
      <c r="Q154" s="119"/>
      <c r="R154" s="119"/>
      <c r="S154" s="119"/>
    </row>
    <row r="155" spans="1:19" s="42" customFormat="1" x14ac:dyDescent="0.3">
      <c r="A155" s="201"/>
      <c r="B155" s="201"/>
      <c r="C155" s="201"/>
      <c r="D155" s="201"/>
      <c r="E155" s="201"/>
      <c r="F155" s="201">
        <v>3750</v>
      </c>
      <c r="G155" s="201"/>
      <c r="H155" s="215" t="s">
        <v>43</v>
      </c>
      <c r="I155" s="214"/>
      <c r="J155" s="215" t="s">
        <v>43</v>
      </c>
      <c r="K155" s="201"/>
      <c r="L155" s="119"/>
      <c r="M155" s="119"/>
      <c r="N155" s="119"/>
      <c r="O155" s="119"/>
      <c r="P155" s="119"/>
      <c r="Q155" s="119"/>
      <c r="R155" s="119"/>
      <c r="S155" s="119"/>
    </row>
    <row r="156" spans="1:19" s="42" customFormat="1" x14ac:dyDescent="0.3">
      <c r="A156" s="201"/>
      <c r="B156" s="201"/>
      <c r="C156" s="201"/>
      <c r="D156" s="201"/>
      <c r="E156" s="201"/>
      <c r="F156" s="201">
        <v>3750</v>
      </c>
      <c r="G156" s="201"/>
      <c r="H156" s="215" t="s">
        <v>43</v>
      </c>
      <c r="I156" s="214"/>
      <c r="J156" s="215" t="s">
        <v>43</v>
      </c>
      <c r="K156" s="201"/>
      <c r="L156" s="119"/>
      <c r="M156" s="119"/>
      <c r="N156" s="119"/>
      <c r="O156" s="119"/>
      <c r="P156" s="119"/>
      <c r="Q156" s="119"/>
      <c r="R156" s="119"/>
      <c r="S156" s="119"/>
    </row>
    <row r="157" spans="1:19" s="42" customFormat="1" x14ac:dyDescent="0.3">
      <c r="A157" s="201"/>
      <c r="B157" s="201"/>
      <c r="C157" s="201"/>
      <c r="D157" s="201"/>
      <c r="E157" s="201"/>
      <c r="F157" s="201">
        <v>3750</v>
      </c>
      <c r="G157" s="201"/>
      <c r="H157" s="219">
        <v>747.63</v>
      </c>
      <c r="I157" s="214"/>
      <c r="J157" s="213">
        <v>999.66</v>
      </c>
      <c r="K157" s="201"/>
      <c r="L157" s="119"/>
      <c r="M157" s="119"/>
      <c r="N157" s="119"/>
      <c r="O157" s="119"/>
      <c r="P157" s="119"/>
      <c r="Q157" s="119"/>
      <c r="R157" s="119"/>
      <c r="S157" s="119"/>
    </row>
    <row r="158" spans="1:19" s="42" customFormat="1" x14ac:dyDescent="0.3">
      <c r="A158" s="201"/>
      <c r="B158" s="201"/>
      <c r="C158" s="201"/>
      <c r="D158" s="201"/>
      <c r="E158" s="201"/>
      <c r="F158" s="201">
        <v>3750</v>
      </c>
      <c r="G158" s="201"/>
      <c r="H158" s="215" t="s">
        <v>43</v>
      </c>
      <c r="I158" s="214"/>
      <c r="J158" s="215" t="s">
        <v>43</v>
      </c>
      <c r="K158" s="201"/>
      <c r="L158" s="119"/>
      <c r="M158" s="119"/>
      <c r="N158" s="119"/>
      <c r="O158" s="119"/>
      <c r="P158" s="119"/>
      <c r="Q158" s="119"/>
      <c r="R158" s="119"/>
      <c r="S158" s="119"/>
    </row>
    <row r="159" spans="1:19" s="42" customFormat="1" x14ac:dyDescent="0.3">
      <c r="A159" s="201"/>
      <c r="B159" s="201"/>
      <c r="C159" s="201"/>
      <c r="D159" s="201"/>
      <c r="E159" s="201"/>
      <c r="F159" s="201">
        <v>5400</v>
      </c>
      <c r="G159" s="201"/>
      <c r="H159" s="220">
        <v>44.24</v>
      </c>
      <c r="I159" s="214"/>
      <c r="J159" s="220">
        <v>44.24</v>
      </c>
      <c r="K159" s="201"/>
      <c r="L159" s="119"/>
      <c r="M159" s="119"/>
      <c r="N159" s="119"/>
      <c r="O159" s="119"/>
      <c r="P159" s="119"/>
      <c r="Q159" s="119"/>
      <c r="R159" s="119"/>
      <c r="S159" s="119"/>
    </row>
    <row r="160" spans="1:19" s="42" customFormat="1" x14ac:dyDescent="0.3">
      <c r="A160" s="201"/>
      <c r="B160" s="201"/>
      <c r="C160" s="201"/>
      <c r="D160" s="201"/>
      <c r="E160" s="201"/>
      <c r="F160" s="201">
        <v>5400</v>
      </c>
      <c r="G160" s="201"/>
      <c r="H160" s="220">
        <v>79.63</v>
      </c>
      <c r="I160" s="214"/>
      <c r="J160" s="220">
        <v>79.63</v>
      </c>
      <c r="K160" s="201"/>
      <c r="L160" s="119"/>
      <c r="M160" s="119"/>
      <c r="N160" s="119"/>
      <c r="O160" s="119"/>
      <c r="P160" s="119"/>
      <c r="Q160" s="119"/>
      <c r="R160" s="119"/>
      <c r="S160" s="119"/>
    </row>
    <row r="161" spans="1:19" s="42" customFormat="1" x14ac:dyDescent="0.3">
      <c r="A161" s="201"/>
      <c r="B161" s="201"/>
      <c r="C161" s="201"/>
      <c r="D161" s="201"/>
      <c r="E161" s="201"/>
      <c r="F161" s="201">
        <v>5400</v>
      </c>
      <c r="G161" s="201"/>
      <c r="H161" s="220">
        <v>92.9</v>
      </c>
      <c r="I161" s="214"/>
      <c r="J161" s="220">
        <v>92.9</v>
      </c>
      <c r="K161" s="201"/>
      <c r="L161" s="119"/>
      <c r="M161" s="119"/>
      <c r="N161" s="119"/>
      <c r="O161" s="119"/>
      <c r="P161" s="119"/>
      <c r="Q161" s="119"/>
      <c r="R161" s="119"/>
      <c r="S161" s="119"/>
    </row>
    <row r="162" spans="1:19" s="42" customFormat="1" x14ac:dyDescent="0.3">
      <c r="A162" s="201"/>
      <c r="B162" s="201"/>
      <c r="C162" s="201"/>
      <c r="D162" s="201"/>
      <c r="E162" s="201"/>
      <c r="F162" s="201">
        <v>5400</v>
      </c>
      <c r="G162" s="201"/>
      <c r="H162" s="220">
        <v>128.29</v>
      </c>
      <c r="I162" s="214"/>
      <c r="J162" s="220">
        <v>128.29</v>
      </c>
      <c r="K162" s="201"/>
      <c r="L162" s="119"/>
      <c r="M162" s="119"/>
      <c r="N162" s="119"/>
      <c r="O162" s="119"/>
      <c r="P162" s="119"/>
      <c r="Q162" s="119"/>
      <c r="R162" s="119"/>
      <c r="S162" s="119"/>
    </row>
    <row r="163" spans="1:19" s="42" customFormat="1" x14ac:dyDescent="0.3">
      <c r="A163" s="201"/>
      <c r="B163" s="201"/>
      <c r="C163" s="201"/>
      <c r="D163" s="201"/>
      <c r="E163" s="201"/>
      <c r="F163" s="201">
        <v>5400</v>
      </c>
      <c r="G163" s="201"/>
      <c r="H163" s="215" t="s">
        <v>43</v>
      </c>
      <c r="I163" s="214"/>
      <c r="J163" s="215" t="s">
        <v>43</v>
      </c>
      <c r="K163" s="201"/>
      <c r="L163" s="119"/>
      <c r="M163" s="119"/>
      <c r="N163" s="119"/>
      <c r="O163" s="119"/>
      <c r="P163" s="119"/>
      <c r="Q163" s="119"/>
      <c r="R163" s="119"/>
      <c r="S163" s="119"/>
    </row>
    <row r="164" spans="1:19" s="42" customFormat="1" x14ac:dyDescent="0.3">
      <c r="A164" s="201"/>
      <c r="B164" s="201"/>
      <c r="C164" s="201"/>
      <c r="D164" s="201"/>
      <c r="E164" s="201"/>
      <c r="F164" s="201">
        <v>5400</v>
      </c>
      <c r="G164" s="201"/>
      <c r="H164" s="215" t="s">
        <v>43</v>
      </c>
      <c r="I164" s="214"/>
      <c r="J164" s="215" t="s">
        <v>43</v>
      </c>
      <c r="K164" s="201"/>
      <c r="L164" s="119"/>
      <c r="M164" s="119"/>
      <c r="N164" s="119"/>
      <c r="O164" s="119"/>
      <c r="P164" s="119"/>
      <c r="Q164" s="119"/>
      <c r="R164" s="119"/>
      <c r="S164" s="119"/>
    </row>
    <row r="165" spans="1:19" s="42" customFormat="1" x14ac:dyDescent="0.3">
      <c r="A165" s="201"/>
      <c r="B165" s="201"/>
      <c r="C165" s="201"/>
      <c r="D165" s="201"/>
      <c r="E165" s="201"/>
      <c r="F165" s="201">
        <v>5400</v>
      </c>
      <c r="G165" s="201"/>
      <c r="H165" s="215" t="s">
        <v>43</v>
      </c>
      <c r="I165" s="214"/>
      <c r="J165" s="215" t="s">
        <v>43</v>
      </c>
      <c r="K165" s="201"/>
      <c r="L165" s="119"/>
      <c r="M165" s="119"/>
      <c r="N165" s="119"/>
      <c r="O165" s="119"/>
      <c r="P165" s="119"/>
      <c r="Q165" s="119"/>
      <c r="R165" s="119"/>
      <c r="S165" s="119"/>
    </row>
    <row r="166" spans="1:19" s="42" customFormat="1" x14ac:dyDescent="0.3">
      <c r="A166" s="201"/>
      <c r="B166" s="201"/>
      <c r="C166" s="201"/>
      <c r="D166" s="201"/>
      <c r="E166" s="201"/>
      <c r="F166" s="201">
        <v>5400</v>
      </c>
      <c r="G166" s="201"/>
      <c r="H166" s="215" t="s">
        <v>43</v>
      </c>
      <c r="I166" s="214"/>
      <c r="J166" s="215" t="s">
        <v>43</v>
      </c>
      <c r="K166" s="201"/>
      <c r="L166" s="119"/>
      <c r="M166" s="119"/>
      <c r="N166" s="119"/>
      <c r="O166" s="119"/>
      <c r="P166" s="119"/>
      <c r="Q166" s="119"/>
      <c r="R166" s="119"/>
      <c r="S166" s="119"/>
    </row>
    <row r="167" spans="1:19" s="42" customFormat="1" x14ac:dyDescent="0.3">
      <c r="A167" s="201"/>
      <c r="B167" s="201"/>
      <c r="C167" s="201"/>
      <c r="D167" s="201"/>
      <c r="E167" s="201"/>
      <c r="F167" s="201">
        <v>5400</v>
      </c>
      <c r="G167" s="201"/>
      <c r="H167" s="215" t="s">
        <v>43</v>
      </c>
      <c r="I167" s="214"/>
      <c r="J167" s="215" t="s">
        <v>43</v>
      </c>
      <c r="K167" s="201"/>
      <c r="L167" s="119"/>
      <c r="M167" s="119"/>
      <c r="N167" s="119"/>
      <c r="O167" s="119"/>
      <c r="P167" s="119"/>
      <c r="Q167" s="119"/>
      <c r="R167" s="119"/>
      <c r="S167" s="119"/>
    </row>
    <row r="168" spans="1:19" s="42" customFormat="1" x14ac:dyDescent="0.3">
      <c r="A168" s="201"/>
      <c r="B168" s="201"/>
      <c r="C168" s="201"/>
      <c r="D168" s="201"/>
      <c r="E168" s="201"/>
      <c r="F168" s="201">
        <v>5400</v>
      </c>
      <c r="G168" s="201"/>
      <c r="H168" s="215" t="s">
        <v>43</v>
      </c>
      <c r="I168" s="214"/>
      <c r="J168" s="215" t="s">
        <v>43</v>
      </c>
      <c r="K168" s="201"/>
      <c r="L168" s="119"/>
      <c r="M168" s="119"/>
      <c r="N168" s="119"/>
      <c r="O168" s="119"/>
      <c r="P168" s="119"/>
      <c r="Q168" s="119"/>
      <c r="R168" s="119"/>
      <c r="S168" s="119"/>
    </row>
    <row r="169" spans="1:19" s="42" customFormat="1" x14ac:dyDescent="0.3">
      <c r="A169" s="201"/>
      <c r="B169" s="201"/>
      <c r="C169" s="201"/>
      <c r="D169" s="201"/>
      <c r="E169" s="201"/>
      <c r="F169" s="201">
        <v>5400</v>
      </c>
      <c r="G169" s="201"/>
      <c r="H169" s="215" t="s">
        <v>43</v>
      </c>
      <c r="I169" s="214"/>
      <c r="J169" s="215" t="s">
        <v>43</v>
      </c>
      <c r="K169" s="201"/>
      <c r="L169" s="119"/>
      <c r="M169" s="119"/>
      <c r="N169" s="119"/>
      <c r="O169" s="119"/>
      <c r="P169" s="119"/>
      <c r="Q169" s="119"/>
      <c r="R169" s="119"/>
      <c r="S169" s="119"/>
    </row>
    <row r="170" spans="1:19" s="42" customFormat="1" x14ac:dyDescent="0.3">
      <c r="A170" s="201"/>
      <c r="B170" s="201"/>
      <c r="C170" s="201"/>
      <c r="D170" s="201"/>
      <c r="E170" s="201"/>
      <c r="F170" s="201">
        <v>5300</v>
      </c>
      <c r="G170" s="201"/>
      <c r="H170" s="220">
        <v>17.489999999999998</v>
      </c>
      <c r="I170" s="214"/>
      <c r="J170" s="220">
        <v>17.489999999999998</v>
      </c>
      <c r="K170" s="201"/>
      <c r="L170" s="119"/>
      <c r="M170" s="119"/>
      <c r="N170" s="119"/>
      <c r="O170" s="119"/>
      <c r="P170" s="119"/>
      <c r="Q170" s="119"/>
      <c r="R170" s="119"/>
      <c r="S170" s="119"/>
    </row>
    <row r="171" spans="1:19" s="42" customFormat="1" x14ac:dyDescent="0.3">
      <c r="A171" s="201"/>
      <c r="B171" s="201"/>
      <c r="C171" s="201"/>
      <c r="D171" s="201"/>
      <c r="E171" s="201"/>
      <c r="F171" s="201">
        <v>5300</v>
      </c>
      <c r="G171" s="201"/>
      <c r="H171" s="220">
        <v>31.47</v>
      </c>
      <c r="I171" s="214"/>
      <c r="J171" s="220">
        <v>31.47</v>
      </c>
      <c r="K171" s="201"/>
      <c r="L171" s="119"/>
      <c r="M171" s="119"/>
      <c r="N171" s="119"/>
      <c r="O171" s="119"/>
      <c r="P171" s="119"/>
      <c r="Q171" s="119"/>
      <c r="R171" s="119"/>
      <c r="S171" s="119"/>
    </row>
    <row r="172" spans="1:19" s="42" customFormat="1" x14ac:dyDescent="0.3">
      <c r="A172" s="201"/>
      <c r="B172" s="201"/>
      <c r="C172" s="201"/>
      <c r="D172" s="201"/>
      <c r="E172" s="201"/>
      <c r="F172" s="201">
        <v>5300</v>
      </c>
      <c r="G172" s="201"/>
      <c r="H172" s="220">
        <v>36.72</v>
      </c>
      <c r="I172" s="214"/>
      <c r="J172" s="220">
        <v>36.72</v>
      </c>
      <c r="K172" s="201"/>
      <c r="L172" s="119"/>
      <c r="M172" s="119"/>
      <c r="N172" s="119"/>
      <c r="O172" s="119"/>
      <c r="P172" s="119"/>
      <c r="Q172" s="119"/>
      <c r="R172" s="119"/>
      <c r="S172" s="119"/>
    </row>
    <row r="173" spans="1:19" s="42" customFormat="1" x14ac:dyDescent="0.3">
      <c r="A173" s="201"/>
      <c r="B173" s="201"/>
      <c r="C173" s="201"/>
      <c r="D173" s="201"/>
      <c r="E173" s="201"/>
      <c r="F173" s="201">
        <v>5300</v>
      </c>
      <c r="G173" s="201"/>
      <c r="H173" s="220">
        <v>50.7</v>
      </c>
      <c r="I173" s="214"/>
      <c r="J173" s="220">
        <v>50.7</v>
      </c>
      <c r="K173" s="201"/>
      <c r="L173" s="119"/>
      <c r="M173" s="119"/>
      <c r="N173" s="119"/>
      <c r="O173" s="119"/>
      <c r="P173" s="119"/>
      <c r="Q173" s="119"/>
      <c r="R173" s="119"/>
      <c r="S173" s="119"/>
    </row>
    <row r="174" spans="1:19" s="42" customFormat="1" x14ac:dyDescent="0.3">
      <c r="A174" s="201"/>
      <c r="B174" s="201"/>
      <c r="C174" s="201"/>
      <c r="D174" s="201"/>
      <c r="E174" s="201"/>
      <c r="F174" s="201">
        <v>5300</v>
      </c>
      <c r="G174" s="201"/>
      <c r="H174" s="215" t="s">
        <v>43</v>
      </c>
      <c r="I174" s="214"/>
      <c r="J174" s="215" t="s">
        <v>43</v>
      </c>
      <c r="K174" s="201"/>
      <c r="L174" s="119"/>
      <c r="M174" s="119"/>
      <c r="N174" s="119"/>
      <c r="O174" s="119"/>
      <c r="P174" s="119"/>
      <c r="Q174" s="119"/>
      <c r="R174" s="119"/>
      <c r="S174" s="119"/>
    </row>
    <row r="175" spans="1:19" s="42" customFormat="1" x14ac:dyDescent="0.3">
      <c r="A175" s="201"/>
      <c r="B175" s="201"/>
      <c r="C175" s="201"/>
      <c r="D175" s="201"/>
      <c r="E175" s="201"/>
      <c r="F175" s="201">
        <v>5300</v>
      </c>
      <c r="G175" s="201"/>
      <c r="H175" s="215" t="s">
        <v>43</v>
      </c>
      <c r="I175" s="214"/>
      <c r="J175" s="215" t="s">
        <v>43</v>
      </c>
      <c r="K175" s="201"/>
      <c r="L175" s="119"/>
      <c r="M175" s="119"/>
      <c r="N175" s="119"/>
      <c r="O175" s="119"/>
      <c r="P175" s="119"/>
      <c r="Q175" s="119"/>
      <c r="R175" s="119"/>
      <c r="S175" s="119"/>
    </row>
    <row r="176" spans="1:19" s="42" customFormat="1" x14ac:dyDescent="0.3">
      <c r="A176" s="201"/>
      <c r="B176" s="201"/>
      <c r="C176" s="201"/>
      <c r="D176" s="201"/>
      <c r="E176" s="201"/>
      <c r="F176" s="201">
        <v>5300</v>
      </c>
      <c r="G176" s="201"/>
      <c r="H176" s="215" t="s">
        <v>43</v>
      </c>
      <c r="I176" s="214"/>
      <c r="J176" s="215" t="s">
        <v>43</v>
      </c>
      <c r="K176" s="201"/>
      <c r="L176" s="119"/>
      <c r="M176" s="119"/>
      <c r="N176" s="119"/>
      <c r="O176" s="119"/>
      <c r="P176" s="119"/>
      <c r="Q176" s="119"/>
      <c r="R176" s="119"/>
      <c r="S176" s="119"/>
    </row>
    <row r="177" spans="1:19" s="42" customFormat="1" x14ac:dyDescent="0.3">
      <c r="A177" s="201"/>
      <c r="B177" s="201"/>
      <c r="C177" s="201"/>
      <c r="D177" s="201"/>
      <c r="E177" s="201"/>
      <c r="F177" s="201">
        <v>5300</v>
      </c>
      <c r="G177" s="201"/>
      <c r="H177" s="215" t="s">
        <v>43</v>
      </c>
      <c r="I177" s="214"/>
      <c r="J177" s="215" t="s">
        <v>43</v>
      </c>
      <c r="K177" s="201"/>
      <c r="L177" s="119"/>
      <c r="M177" s="119"/>
      <c r="N177" s="119"/>
      <c r="O177" s="119"/>
      <c r="P177" s="119"/>
      <c r="Q177" s="119"/>
      <c r="R177" s="119"/>
      <c r="S177" s="119"/>
    </row>
    <row r="178" spans="1:19" s="42" customFormat="1" x14ac:dyDescent="0.3">
      <c r="A178" s="201"/>
      <c r="B178" s="201"/>
      <c r="C178" s="201"/>
      <c r="D178" s="201"/>
      <c r="E178" s="201"/>
      <c r="F178" s="201">
        <v>5300</v>
      </c>
      <c r="G178" s="201"/>
      <c r="H178" s="215" t="s">
        <v>43</v>
      </c>
      <c r="I178" s="214"/>
      <c r="J178" s="215" t="s">
        <v>43</v>
      </c>
      <c r="K178" s="201"/>
      <c r="L178" s="119"/>
      <c r="M178" s="119"/>
      <c r="N178" s="119"/>
      <c r="O178" s="119"/>
      <c r="P178" s="119"/>
      <c r="Q178" s="119"/>
      <c r="R178" s="119"/>
      <c r="S178" s="119"/>
    </row>
    <row r="179" spans="1:19" s="42" customFormat="1" x14ac:dyDescent="0.3">
      <c r="A179" s="201"/>
      <c r="B179" s="201"/>
      <c r="C179" s="201"/>
      <c r="D179" s="201"/>
      <c r="E179" s="201"/>
      <c r="F179" s="201">
        <v>5300</v>
      </c>
      <c r="G179" s="201"/>
      <c r="H179" s="215" t="s">
        <v>43</v>
      </c>
      <c r="I179" s="214"/>
      <c r="J179" s="215" t="s">
        <v>43</v>
      </c>
      <c r="K179" s="201"/>
      <c r="L179" s="119"/>
      <c r="M179" s="119"/>
      <c r="N179" s="119"/>
      <c r="O179" s="119"/>
      <c r="P179" s="119"/>
      <c r="Q179" s="119"/>
      <c r="R179" s="119"/>
      <c r="S179" s="119"/>
    </row>
    <row r="180" spans="1:19" s="42" customFormat="1" x14ac:dyDescent="0.3">
      <c r="A180" s="201"/>
      <c r="B180" s="201"/>
      <c r="C180" s="201"/>
      <c r="D180" s="201"/>
      <c r="E180" s="201"/>
      <c r="F180" s="201">
        <v>5300</v>
      </c>
      <c r="G180" s="201"/>
      <c r="H180" s="215" t="s">
        <v>43</v>
      </c>
      <c r="I180" s="214"/>
      <c r="J180" s="215" t="s">
        <v>43</v>
      </c>
      <c r="K180" s="201"/>
      <c r="L180" s="119"/>
      <c r="M180" s="119"/>
      <c r="N180" s="119"/>
      <c r="O180" s="119"/>
      <c r="P180" s="119"/>
      <c r="Q180" s="119"/>
      <c r="R180" s="119"/>
      <c r="S180" s="119"/>
    </row>
    <row r="181" spans="1:19" s="42" customFormat="1" x14ac:dyDescent="0.3">
      <c r="A181" s="201"/>
      <c r="B181" s="201"/>
      <c r="C181" s="201"/>
      <c r="D181" s="201"/>
      <c r="E181" s="201"/>
      <c r="F181" s="221">
        <v>9999</v>
      </c>
      <c r="G181" s="201"/>
      <c r="H181" s="222" t="s">
        <v>43</v>
      </c>
      <c r="I181" s="201"/>
      <c r="J181" s="222" t="s">
        <v>43</v>
      </c>
      <c r="K181" s="201"/>
      <c r="L181" s="119"/>
      <c r="M181" s="119"/>
      <c r="N181" s="119"/>
      <c r="O181" s="119"/>
      <c r="P181" s="119"/>
      <c r="Q181" s="119"/>
      <c r="R181" s="119"/>
      <c r="S181" s="119"/>
    </row>
    <row r="182" spans="1:19" s="42" customFormat="1" x14ac:dyDescent="0.3">
      <c r="A182" s="201"/>
      <c r="B182" s="201"/>
      <c r="C182" s="201"/>
      <c r="D182" s="201"/>
      <c r="E182" s="201"/>
      <c r="F182" s="221">
        <v>9999</v>
      </c>
      <c r="G182" s="201"/>
      <c r="H182" s="222" t="s">
        <v>43</v>
      </c>
      <c r="I182" s="201"/>
      <c r="J182" s="222" t="s">
        <v>43</v>
      </c>
      <c r="K182" s="201"/>
      <c r="L182" s="119"/>
      <c r="M182" s="119"/>
      <c r="N182" s="119"/>
      <c r="O182" s="119"/>
      <c r="P182" s="119"/>
      <c r="Q182" s="119"/>
      <c r="R182" s="119"/>
      <c r="S182" s="119"/>
    </row>
    <row r="183" spans="1:19" s="42" customFormat="1" x14ac:dyDescent="0.3">
      <c r="A183" s="201"/>
      <c r="B183" s="201"/>
      <c r="C183" s="201"/>
      <c r="D183" s="201"/>
      <c r="E183" s="201"/>
      <c r="F183" s="221">
        <v>9999</v>
      </c>
      <c r="G183" s="201"/>
      <c r="H183" s="222" t="s">
        <v>43</v>
      </c>
      <c r="I183" s="201"/>
      <c r="J183" s="222" t="s">
        <v>43</v>
      </c>
      <c r="K183" s="201"/>
      <c r="L183" s="119"/>
      <c r="M183" s="119"/>
      <c r="N183" s="119"/>
      <c r="O183" s="119"/>
      <c r="P183" s="119"/>
      <c r="Q183" s="119"/>
      <c r="R183" s="119"/>
      <c r="S183" s="119"/>
    </row>
    <row r="184" spans="1:19" s="42" customFormat="1" x14ac:dyDescent="0.3">
      <c r="A184" s="201"/>
      <c r="B184" s="201"/>
      <c r="C184" s="201"/>
      <c r="D184" s="201"/>
      <c r="E184" s="201"/>
      <c r="F184" s="221">
        <v>9999</v>
      </c>
      <c r="G184" s="201"/>
      <c r="H184" s="222" t="s">
        <v>43</v>
      </c>
      <c r="I184" s="201"/>
      <c r="J184" s="222" t="s">
        <v>43</v>
      </c>
      <c r="K184" s="201"/>
      <c r="L184" s="119"/>
      <c r="M184" s="119"/>
      <c r="N184" s="119"/>
      <c r="O184" s="119"/>
      <c r="P184" s="119"/>
      <c r="Q184" s="119"/>
      <c r="R184" s="119"/>
      <c r="S184" s="119"/>
    </row>
    <row r="185" spans="1:19" s="42" customFormat="1" x14ac:dyDescent="0.3">
      <c r="A185" s="201"/>
      <c r="B185" s="201"/>
      <c r="C185" s="201"/>
      <c r="D185" s="201"/>
      <c r="E185" s="201"/>
      <c r="F185" s="221">
        <v>9999</v>
      </c>
      <c r="G185" s="201"/>
      <c r="H185" s="222">
        <f>'Medical, Dental Estimator'!H161</f>
        <v>249.21</v>
      </c>
      <c r="I185" s="201"/>
      <c r="J185" s="222">
        <f>'Medical, Dental Estimator'!I161</f>
        <v>333.21999999999997</v>
      </c>
      <c r="K185" s="201"/>
      <c r="L185" s="119"/>
      <c r="M185" s="119"/>
      <c r="N185" s="119"/>
      <c r="O185" s="119"/>
      <c r="P185" s="119"/>
      <c r="Q185" s="119"/>
      <c r="R185" s="119"/>
      <c r="S185" s="119"/>
    </row>
    <row r="186" spans="1:19" s="42" customFormat="1" x14ac:dyDescent="0.3">
      <c r="A186" s="201"/>
      <c r="B186" s="201"/>
      <c r="C186" s="201"/>
      <c r="D186" s="201"/>
      <c r="E186" s="201"/>
      <c r="F186" s="221">
        <v>9999</v>
      </c>
      <c r="G186" s="201"/>
      <c r="H186" s="222">
        <f>'Medical, Dental Estimator'!H162</f>
        <v>498.42</v>
      </c>
      <c r="I186" s="201"/>
      <c r="J186" s="222">
        <f>'Medical, Dental Estimator'!I162</f>
        <v>666.43999999999994</v>
      </c>
      <c r="K186" s="201"/>
      <c r="L186" s="119"/>
      <c r="M186" s="119"/>
      <c r="N186" s="119"/>
      <c r="O186" s="119"/>
      <c r="P186" s="119"/>
      <c r="Q186" s="119"/>
      <c r="R186" s="119"/>
      <c r="S186" s="119"/>
    </row>
    <row r="187" spans="1:19" s="42" customFormat="1" x14ac:dyDescent="0.3">
      <c r="A187" s="201"/>
      <c r="B187" s="201"/>
      <c r="C187" s="201"/>
      <c r="D187" s="201"/>
      <c r="E187" s="201"/>
      <c r="F187" s="221">
        <v>9999</v>
      </c>
      <c r="G187" s="201"/>
      <c r="H187" s="222" t="s">
        <v>43</v>
      </c>
      <c r="I187" s="201"/>
      <c r="J187" s="222" t="s">
        <v>43</v>
      </c>
      <c r="K187" s="201"/>
      <c r="L187" s="119"/>
      <c r="M187" s="119"/>
      <c r="N187" s="119"/>
      <c r="O187" s="119"/>
      <c r="P187" s="119"/>
      <c r="Q187" s="119"/>
      <c r="R187" s="119"/>
      <c r="S187" s="119"/>
    </row>
    <row r="188" spans="1:19" s="42" customFormat="1" x14ac:dyDescent="0.3">
      <c r="A188" s="201"/>
      <c r="B188" s="201"/>
      <c r="C188" s="201"/>
      <c r="D188" s="201"/>
      <c r="E188" s="201"/>
      <c r="F188" s="221">
        <v>9999</v>
      </c>
      <c r="G188" s="201"/>
      <c r="H188" s="222" t="s">
        <v>43</v>
      </c>
      <c r="I188" s="201"/>
      <c r="J188" s="222" t="s">
        <v>43</v>
      </c>
      <c r="K188" s="201"/>
      <c r="L188" s="119"/>
      <c r="M188" s="119"/>
      <c r="N188" s="119"/>
      <c r="O188" s="119"/>
      <c r="P188" s="119"/>
      <c r="Q188" s="119"/>
      <c r="R188" s="119"/>
      <c r="S188" s="119"/>
    </row>
    <row r="189" spans="1:19" s="42" customFormat="1" x14ac:dyDescent="0.3">
      <c r="A189" s="201"/>
      <c r="B189" s="201"/>
      <c r="C189" s="201"/>
      <c r="D189" s="201"/>
      <c r="E189" s="201"/>
      <c r="F189" s="221">
        <v>9999</v>
      </c>
      <c r="G189" s="201"/>
      <c r="H189" s="222" t="s">
        <v>43</v>
      </c>
      <c r="I189" s="201"/>
      <c r="J189" s="222" t="s">
        <v>43</v>
      </c>
      <c r="K189" s="201"/>
      <c r="L189" s="119"/>
      <c r="M189" s="119"/>
      <c r="N189" s="119"/>
      <c r="O189" s="119"/>
      <c r="P189" s="119"/>
      <c r="Q189" s="119"/>
      <c r="R189" s="119"/>
      <c r="S189" s="119"/>
    </row>
    <row r="190" spans="1:19" s="119" customFormat="1" x14ac:dyDescent="0.3">
      <c r="A190" s="201"/>
      <c r="B190" s="201"/>
      <c r="C190" s="201"/>
      <c r="D190" s="201"/>
      <c r="E190" s="201"/>
      <c r="F190" s="221">
        <v>9999</v>
      </c>
      <c r="G190" s="201"/>
      <c r="H190" s="222">
        <f>'Medical, Dental Estimator'!H166</f>
        <v>747.63</v>
      </c>
      <c r="I190" s="201"/>
      <c r="J190" s="222">
        <f>'Medical, Dental Estimator'!I166</f>
        <v>999.66</v>
      </c>
      <c r="K190" s="201"/>
    </row>
    <row r="191" spans="1:19" s="119" customFormat="1" x14ac:dyDescent="0.3">
      <c r="A191" s="201"/>
      <c r="B191" s="201"/>
      <c r="C191" s="201"/>
      <c r="D191" s="201"/>
      <c r="E191" s="201"/>
      <c r="F191" s="221">
        <v>9999</v>
      </c>
      <c r="G191" s="201"/>
      <c r="H191" s="222" t="s">
        <v>43</v>
      </c>
      <c r="I191" s="201"/>
      <c r="J191" s="222" t="s">
        <v>43</v>
      </c>
      <c r="K191" s="201"/>
    </row>
    <row r="192" spans="1:19" s="119" customFormat="1" x14ac:dyDescent="0.3"/>
    <row r="193" s="119" customFormat="1" x14ac:dyDescent="0.3"/>
    <row r="194" s="119" customFormat="1" x14ac:dyDescent="0.3"/>
    <row r="195" s="119" customFormat="1" x14ac:dyDescent="0.3"/>
    <row r="196" s="119" customFormat="1" x14ac:dyDescent="0.3"/>
    <row r="197" s="119" customFormat="1" x14ac:dyDescent="0.3"/>
    <row r="198" s="119" customFormat="1" x14ac:dyDescent="0.3"/>
    <row r="199" s="119" customFormat="1" x14ac:dyDescent="0.3"/>
    <row r="200" s="119" customFormat="1" x14ac:dyDescent="0.3"/>
    <row r="201" s="119" customFormat="1" x14ac:dyDescent="0.3"/>
    <row r="202" s="119" customFormat="1" x14ac:dyDescent="0.3"/>
    <row r="203" s="119" customFormat="1" x14ac:dyDescent="0.3"/>
    <row r="204" s="119" customFormat="1" x14ac:dyDescent="0.3"/>
    <row r="205" s="119" customFormat="1" x14ac:dyDescent="0.3"/>
    <row r="206" s="119" customFormat="1" x14ac:dyDescent="0.3"/>
    <row r="207" s="119" customFormat="1" x14ac:dyDescent="0.3"/>
    <row r="208" s="119" customFormat="1" x14ac:dyDescent="0.3"/>
    <row r="209" s="119" customFormat="1" x14ac:dyDescent="0.3"/>
    <row r="210" s="119" customFormat="1" x14ac:dyDescent="0.3"/>
    <row r="211" s="119" customFormat="1" x14ac:dyDescent="0.3"/>
    <row r="212" s="119" customFormat="1" x14ac:dyDescent="0.3"/>
    <row r="213" s="119" customFormat="1" x14ac:dyDescent="0.3"/>
    <row r="214" s="119" customFormat="1" x14ac:dyDescent="0.3"/>
    <row r="215" s="119" customFormat="1" x14ac:dyDescent="0.3"/>
    <row r="216" s="119" customFormat="1" x14ac:dyDescent="0.3"/>
    <row r="217" s="119" customFormat="1" x14ac:dyDescent="0.3"/>
    <row r="218" s="119" customFormat="1" x14ac:dyDescent="0.3"/>
    <row r="219" s="119" customFormat="1" x14ac:dyDescent="0.3"/>
    <row r="220" s="119" customFormat="1" x14ac:dyDescent="0.3"/>
    <row r="221" s="119" customFormat="1" x14ac:dyDescent="0.3"/>
    <row r="222" s="119" customFormat="1" x14ac:dyDescent="0.3"/>
    <row r="223" s="119" customFormat="1" x14ac:dyDescent="0.3"/>
    <row r="224" s="119" customFormat="1" x14ac:dyDescent="0.3"/>
    <row r="225" s="119" customFormat="1" x14ac:dyDescent="0.3"/>
    <row r="226" s="119" customFormat="1" x14ac:dyDescent="0.3"/>
    <row r="227" s="119" customFormat="1" x14ac:dyDescent="0.3"/>
    <row r="228" s="119" customFormat="1" x14ac:dyDescent="0.3"/>
    <row r="229" s="119" customFormat="1" x14ac:dyDescent="0.3"/>
    <row r="230" s="119" customFormat="1" x14ac:dyDescent="0.3"/>
    <row r="231" s="119" customFormat="1" x14ac:dyDescent="0.3"/>
    <row r="232" s="119" customFormat="1" x14ac:dyDescent="0.3"/>
    <row r="233" s="119" customFormat="1" x14ac:dyDescent="0.3"/>
    <row r="234" s="119" customFormat="1" x14ac:dyDescent="0.3"/>
    <row r="235" s="119" customFormat="1" x14ac:dyDescent="0.3"/>
    <row r="236" s="119" customFormat="1" x14ac:dyDescent="0.3"/>
    <row r="237" s="119" customFormat="1" x14ac:dyDescent="0.3"/>
    <row r="238" s="119" customFormat="1" x14ac:dyDescent="0.3"/>
    <row r="239" s="119" customFormat="1" x14ac:dyDescent="0.3"/>
    <row r="240" s="119" customFormat="1" x14ac:dyDescent="0.3"/>
    <row r="241" s="119" customFormat="1" x14ac:dyDescent="0.3"/>
    <row r="242" s="119" customFormat="1" x14ac:dyDescent="0.3"/>
    <row r="243" s="119" customFormat="1" x14ac:dyDescent="0.3"/>
    <row r="244" s="119" customFormat="1" x14ac:dyDescent="0.3"/>
    <row r="245" s="119" customFormat="1" x14ac:dyDescent="0.3"/>
    <row r="246" s="119" customFormat="1" x14ac:dyDescent="0.3"/>
    <row r="247" s="119" customFormat="1" x14ac:dyDescent="0.3"/>
    <row r="248" s="119" customFormat="1" x14ac:dyDescent="0.3"/>
    <row r="249" s="119" customFormat="1" x14ac:dyDescent="0.3"/>
    <row r="250" s="119" customFormat="1" x14ac:dyDescent="0.3"/>
    <row r="251" s="119" customFormat="1" x14ac:dyDescent="0.3"/>
    <row r="252" s="119" customFormat="1" x14ac:dyDescent="0.3"/>
    <row r="253" s="119" customFormat="1" x14ac:dyDescent="0.3"/>
    <row r="254" s="119" customFormat="1" x14ac:dyDescent="0.3"/>
    <row r="255" s="119" customFormat="1" x14ac:dyDescent="0.3"/>
    <row r="256" s="119" customFormat="1" x14ac:dyDescent="0.3"/>
    <row r="257" s="119" customFormat="1" x14ac:dyDescent="0.3"/>
    <row r="258" s="119" customFormat="1" x14ac:dyDescent="0.3"/>
    <row r="259" s="119" customFormat="1" x14ac:dyDescent="0.3"/>
    <row r="260" s="119" customFormat="1" x14ac:dyDescent="0.3"/>
    <row r="261" s="119" customFormat="1" x14ac:dyDescent="0.3"/>
    <row r="262" s="119" customFormat="1" x14ac:dyDescent="0.3"/>
    <row r="263" s="119" customFormat="1" x14ac:dyDescent="0.3"/>
    <row r="264" s="119" customFormat="1" x14ac:dyDescent="0.3"/>
    <row r="265" s="119" customFormat="1" x14ac:dyDescent="0.3"/>
    <row r="266" s="119" customFormat="1" x14ac:dyDescent="0.3"/>
    <row r="267" s="119" customFormat="1" x14ac:dyDescent="0.3"/>
    <row r="268" s="119" customFormat="1" x14ac:dyDescent="0.3"/>
    <row r="269" s="119" customFormat="1" x14ac:dyDescent="0.3"/>
    <row r="270" s="119" customFormat="1" x14ac:dyDescent="0.3"/>
    <row r="271" s="119" customFormat="1" x14ac:dyDescent="0.3"/>
    <row r="272" s="119" customFormat="1" x14ac:dyDescent="0.3"/>
    <row r="273" s="119" customFormat="1" x14ac:dyDescent="0.3"/>
    <row r="274" s="119" customFormat="1" x14ac:dyDescent="0.3"/>
    <row r="275" s="119" customFormat="1" x14ac:dyDescent="0.3"/>
    <row r="276" s="119" customFormat="1" x14ac:dyDescent="0.3"/>
    <row r="277" s="119" customFormat="1" x14ac:dyDescent="0.3"/>
    <row r="278" s="119" customFormat="1" x14ac:dyDescent="0.3"/>
    <row r="279" s="119" customFormat="1" x14ac:dyDescent="0.3"/>
    <row r="280" s="119" customFormat="1" x14ac:dyDescent="0.3"/>
    <row r="281" s="119" customFormat="1" x14ac:dyDescent="0.3"/>
    <row r="282" s="119" customFormat="1" x14ac:dyDescent="0.3"/>
    <row r="283" s="119" customFormat="1" x14ac:dyDescent="0.3"/>
    <row r="284" s="119" customFormat="1" x14ac:dyDescent="0.3"/>
    <row r="285" s="119" customFormat="1" x14ac:dyDescent="0.3"/>
    <row r="286" s="119" customFormat="1" x14ac:dyDescent="0.3"/>
    <row r="287" s="119" customFormat="1" x14ac:dyDescent="0.3"/>
    <row r="288" s="119" customFormat="1" x14ac:dyDescent="0.3"/>
    <row r="289" s="119" customFormat="1" x14ac:dyDescent="0.3"/>
    <row r="290" s="119" customFormat="1" x14ac:dyDescent="0.3"/>
    <row r="291" s="119" customFormat="1" x14ac:dyDescent="0.3"/>
    <row r="292" s="119" customFormat="1" x14ac:dyDescent="0.3"/>
    <row r="293" s="119" customFormat="1" x14ac:dyDescent="0.3"/>
    <row r="294" s="119" customFormat="1" x14ac:dyDescent="0.3"/>
    <row r="295" s="119" customFormat="1" x14ac:dyDescent="0.3"/>
    <row r="296" s="119" customFormat="1" x14ac:dyDescent="0.3"/>
    <row r="297" s="119" customFormat="1" x14ac:dyDescent="0.3"/>
    <row r="298" s="119" customFormat="1" x14ac:dyDescent="0.3"/>
    <row r="299" s="119" customFormat="1" x14ac:dyDescent="0.3"/>
    <row r="300" s="119" customFormat="1" x14ac:dyDescent="0.3"/>
    <row r="301" s="119" customFormat="1" x14ac:dyDescent="0.3"/>
    <row r="302" s="119" customFormat="1" x14ac:dyDescent="0.3"/>
    <row r="303" s="119" customFormat="1" x14ac:dyDescent="0.3"/>
    <row r="304" s="119" customFormat="1" x14ac:dyDescent="0.3"/>
    <row r="305" s="119" customFormat="1" x14ac:dyDescent="0.3"/>
    <row r="306" s="119" customFormat="1" x14ac:dyDescent="0.3"/>
    <row r="307" s="119" customFormat="1" x14ac:dyDescent="0.3"/>
    <row r="308" s="119" customFormat="1" x14ac:dyDescent="0.3"/>
    <row r="309" s="119" customFormat="1" x14ac:dyDescent="0.3"/>
    <row r="310" s="119" customFormat="1" x14ac:dyDescent="0.3"/>
    <row r="311" s="119" customFormat="1" x14ac:dyDescent="0.3"/>
    <row r="312" s="119" customFormat="1" x14ac:dyDescent="0.3"/>
    <row r="313" s="119" customFormat="1" x14ac:dyDescent="0.3"/>
    <row r="314" s="119" customFormat="1" x14ac:dyDescent="0.3"/>
    <row r="315" s="119" customFormat="1" x14ac:dyDescent="0.3"/>
    <row r="316" s="119" customFormat="1" x14ac:dyDescent="0.3"/>
    <row r="317" s="119" customFormat="1" x14ac:dyDescent="0.3"/>
    <row r="318" s="119" customFormat="1" x14ac:dyDescent="0.3"/>
    <row r="319" s="119" customFormat="1" x14ac:dyDescent="0.3"/>
    <row r="320" s="119" customFormat="1" x14ac:dyDescent="0.3"/>
    <row r="321" s="119" customFormat="1" x14ac:dyDescent="0.3"/>
    <row r="322" s="119" customFormat="1" x14ac:dyDescent="0.3"/>
    <row r="323" s="119" customFormat="1" x14ac:dyDescent="0.3"/>
    <row r="324" s="119" customFormat="1" x14ac:dyDescent="0.3"/>
    <row r="325" s="119" customFormat="1" x14ac:dyDescent="0.3"/>
    <row r="326" s="119" customFormat="1" x14ac:dyDescent="0.3"/>
    <row r="327" s="119" customFormat="1" x14ac:dyDescent="0.3"/>
    <row r="328" s="119" customFormat="1" x14ac:dyDescent="0.3"/>
    <row r="329" s="119" customFormat="1" x14ac:dyDescent="0.3"/>
    <row r="330" s="119" customFormat="1" x14ac:dyDescent="0.3"/>
    <row r="331" s="119" customFormat="1" x14ac:dyDescent="0.3"/>
    <row r="332" s="119" customFormat="1" x14ac:dyDescent="0.3"/>
    <row r="333" s="119" customFormat="1" x14ac:dyDescent="0.3"/>
    <row r="334" s="119" customFormat="1" x14ac:dyDescent="0.3"/>
    <row r="335" s="119" customFormat="1" x14ac:dyDescent="0.3"/>
    <row r="336" s="119" customFormat="1" x14ac:dyDescent="0.3"/>
    <row r="337" s="119" customFormat="1" x14ac:dyDescent="0.3"/>
    <row r="338" s="119" customFormat="1" x14ac:dyDescent="0.3"/>
    <row r="339" s="119" customFormat="1" x14ac:dyDescent="0.3"/>
    <row r="340" s="119" customFormat="1" x14ac:dyDescent="0.3"/>
    <row r="341" s="119" customFormat="1" x14ac:dyDescent="0.3"/>
    <row r="342" s="119" customFormat="1" x14ac:dyDescent="0.3"/>
    <row r="343" s="119" customFormat="1" x14ac:dyDescent="0.3"/>
    <row r="344" s="119" customFormat="1" x14ac:dyDescent="0.3"/>
    <row r="345" s="119" customFormat="1" x14ac:dyDescent="0.3"/>
    <row r="346" s="119" customFormat="1" x14ac:dyDescent="0.3"/>
    <row r="347" s="119" customFormat="1" x14ac:dyDescent="0.3"/>
    <row r="348" s="119" customFormat="1" x14ac:dyDescent="0.3"/>
    <row r="349" s="119" customFormat="1" x14ac:dyDescent="0.3"/>
    <row r="350" s="119" customFormat="1" x14ac:dyDescent="0.3"/>
    <row r="351" s="119" customFormat="1" x14ac:dyDescent="0.3"/>
    <row r="352" s="119" customFormat="1" x14ac:dyDescent="0.3"/>
    <row r="353" s="119" customFormat="1" x14ac:dyDescent="0.3"/>
    <row r="354" s="119" customFormat="1" x14ac:dyDescent="0.3"/>
    <row r="355" s="119" customFormat="1" x14ac:dyDescent="0.3"/>
    <row r="356" s="119" customFormat="1" x14ac:dyDescent="0.3"/>
    <row r="357" s="119" customFormat="1" x14ac:dyDescent="0.3"/>
    <row r="358" s="119" customFormat="1" x14ac:dyDescent="0.3"/>
    <row r="359" s="119" customFormat="1" x14ac:dyDescent="0.3"/>
    <row r="360" s="119" customFormat="1" x14ac:dyDescent="0.3"/>
    <row r="361" s="119" customFormat="1" x14ac:dyDescent="0.3"/>
    <row r="362" s="119" customFormat="1" x14ac:dyDescent="0.3"/>
    <row r="363" s="119" customFormat="1" x14ac:dyDescent="0.3"/>
    <row r="364" s="119" customFormat="1" x14ac:dyDescent="0.3"/>
    <row r="365" s="119" customFormat="1" x14ac:dyDescent="0.3"/>
    <row r="366" s="119" customFormat="1" x14ac:dyDescent="0.3"/>
    <row r="367" s="119" customFormat="1" x14ac:dyDescent="0.3"/>
    <row r="368" s="119" customFormat="1" x14ac:dyDescent="0.3"/>
    <row r="369" s="119" customFormat="1" x14ac:dyDescent="0.3"/>
    <row r="370" s="119" customFormat="1" x14ac:dyDescent="0.3"/>
    <row r="371" s="119" customFormat="1" x14ac:dyDescent="0.3"/>
    <row r="372" s="119" customFormat="1" x14ac:dyDescent="0.3"/>
    <row r="373" s="119" customFormat="1" x14ac:dyDescent="0.3"/>
    <row r="374" s="119" customFormat="1" x14ac:dyDescent="0.3"/>
    <row r="375" s="119" customFormat="1" x14ac:dyDescent="0.3"/>
    <row r="376" s="119" customFormat="1" x14ac:dyDescent="0.3"/>
    <row r="377" s="119" customFormat="1" x14ac:dyDescent="0.3"/>
    <row r="378" s="119" customFormat="1" x14ac:dyDescent="0.3"/>
    <row r="379" s="119" customFormat="1" x14ac:dyDescent="0.3"/>
    <row r="380" s="119" customFormat="1" x14ac:dyDescent="0.3"/>
    <row r="381" s="119" customFormat="1" x14ac:dyDescent="0.3"/>
    <row r="382" s="119" customFormat="1" x14ac:dyDescent="0.3"/>
    <row r="383" s="119" customFormat="1" x14ac:dyDescent="0.3"/>
    <row r="384" s="119" customFormat="1" x14ac:dyDescent="0.3"/>
    <row r="385" s="119" customFormat="1" x14ac:dyDescent="0.3"/>
    <row r="386" s="119" customFormat="1" x14ac:dyDescent="0.3"/>
    <row r="387" s="119" customFormat="1" x14ac:dyDescent="0.3"/>
    <row r="388" s="119" customFormat="1" x14ac:dyDescent="0.3"/>
    <row r="389" s="119" customFormat="1" x14ac:dyDescent="0.3"/>
    <row r="390" s="119" customFormat="1" x14ac:dyDescent="0.3"/>
    <row r="391" s="119" customFormat="1" x14ac:dyDescent="0.3"/>
    <row r="392" s="119" customFormat="1" x14ac:dyDescent="0.3"/>
    <row r="393" s="119" customFormat="1" x14ac:dyDescent="0.3"/>
    <row r="394" s="119" customFormat="1" x14ac:dyDescent="0.3"/>
    <row r="395" s="119" customFormat="1" x14ac:dyDescent="0.3"/>
    <row r="396" s="119" customFormat="1" x14ac:dyDescent="0.3"/>
    <row r="397" s="119" customFormat="1" x14ac:dyDescent="0.3"/>
    <row r="398" s="119" customFormat="1" x14ac:dyDescent="0.3"/>
    <row r="399" s="119" customFormat="1" x14ac:dyDescent="0.3"/>
    <row r="400" s="119" customFormat="1" x14ac:dyDescent="0.3"/>
    <row r="401" s="119" customFormat="1" x14ac:dyDescent="0.3"/>
    <row r="402" s="119" customFormat="1" x14ac:dyDescent="0.3"/>
    <row r="403" s="119" customFormat="1" x14ac:dyDescent="0.3"/>
    <row r="404" s="119" customFormat="1" x14ac:dyDescent="0.3"/>
    <row r="405" s="119" customFormat="1" x14ac:dyDescent="0.3"/>
    <row r="406" s="119" customFormat="1" x14ac:dyDescent="0.3"/>
    <row r="407" s="119" customFormat="1" x14ac:dyDescent="0.3"/>
    <row r="408" s="119" customFormat="1" x14ac:dyDescent="0.3"/>
    <row r="409" s="119" customFormat="1" x14ac:dyDescent="0.3"/>
    <row r="410" s="119" customFormat="1" x14ac:dyDescent="0.3"/>
    <row r="411" s="119" customFormat="1" x14ac:dyDescent="0.3"/>
    <row r="412" s="119" customFormat="1" x14ac:dyDescent="0.3"/>
    <row r="413" s="119" customFormat="1" x14ac:dyDescent="0.3"/>
    <row r="414" s="119" customFormat="1" x14ac:dyDescent="0.3"/>
    <row r="415" s="119" customFormat="1" x14ac:dyDescent="0.3"/>
    <row r="416" s="119" customFormat="1" x14ac:dyDescent="0.3"/>
    <row r="417" s="119" customFormat="1" x14ac:dyDescent="0.3"/>
    <row r="418" s="119" customFormat="1" x14ac:dyDescent="0.3"/>
    <row r="419" s="119" customFormat="1" x14ac:dyDescent="0.3"/>
    <row r="420" s="119" customFormat="1" x14ac:dyDescent="0.3"/>
    <row r="421" s="119" customFormat="1" x14ac:dyDescent="0.3"/>
    <row r="422" s="119" customFormat="1" x14ac:dyDescent="0.3"/>
    <row r="423" s="119" customFormat="1" x14ac:dyDescent="0.3"/>
    <row r="424" s="119" customFormat="1" x14ac:dyDescent="0.3"/>
    <row r="425" s="119" customFormat="1" x14ac:dyDescent="0.3"/>
    <row r="426" s="119" customFormat="1" x14ac:dyDescent="0.3"/>
    <row r="427" s="119" customFormat="1" x14ac:dyDescent="0.3"/>
    <row r="428" s="119" customFormat="1" x14ac:dyDescent="0.3"/>
    <row r="429" s="119" customFormat="1" x14ac:dyDescent="0.3"/>
    <row r="430" s="119" customFormat="1" x14ac:dyDescent="0.3"/>
    <row r="431" s="119" customFormat="1" x14ac:dyDescent="0.3"/>
    <row r="432" s="119" customFormat="1" x14ac:dyDescent="0.3"/>
    <row r="433" s="119" customFormat="1" x14ac:dyDescent="0.3"/>
    <row r="434" s="119" customFormat="1" x14ac:dyDescent="0.3"/>
    <row r="435" s="119" customFormat="1" x14ac:dyDescent="0.3"/>
    <row r="436" s="119" customFormat="1" x14ac:dyDescent="0.3"/>
    <row r="437" s="119" customFormat="1" x14ac:dyDescent="0.3"/>
    <row r="438" s="119" customFormat="1" x14ac:dyDescent="0.3"/>
    <row r="439" s="119" customFormat="1" x14ac:dyDescent="0.3"/>
    <row r="440" s="119" customFormat="1" x14ac:dyDescent="0.3"/>
    <row r="441" s="119" customFormat="1" x14ac:dyDescent="0.3"/>
    <row r="442" s="119" customFormat="1" x14ac:dyDescent="0.3"/>
    <row r="443" s="119" customFormat="1" x14ac:dyDescent="0.3"/>
    <row r="444" s="119" customFormat="1" x14ac:dyDescent="0.3"/>
    <row r="445" s="119" customFormat="1" x14ac:dyDescent="0.3"/>
    <row r="446" s="119" customFormat="1" x14ac:dyDescent="0.3"/>
    <row r="447" s="119" customFormat="1" x14ac:dyDescent="0.3"/>
    <row r="448" s="119" customFormat="1" x14ac:dyDescent="0.3"/>
    <row r="449" s="119" customFormat="1" x14ac:dyDescent="0.3"/>
    <row r="450" s="119" customFormat="1" x14ac:dyDescent="0.3"/>
    <row r="451" s="119" customFormat="1" x14ac:dyDescent="0.3"/>
    <row r="452" s="119" customFormat="1" x14ac:dyDescent="0.3"/>
    <row r="453" s="119" customFormat="1" x14ac:dyDescent="0.3"/>
    <row r="454" s="119" customFormat="1" x14ac:dyDescent="0.3"/>
    <row r="455" s="119" customFormat="1" x14ac:dyDescent="0.3"/>
    <row r="456" s="119" customFormat="1" x14ac:dyDescent="0.3"/>
    <row r="457" s="119" customFormat="1" x14ac:dyDescent="0.3"/>
    <row r="458" s="119" customFormat="1" x14ac:dyDescent="0.3"/>
    <row r="459" s="119" customFormat="1" x14ac:dyDescent="0.3"/>
    <row r="460" s="119" customFormat="1" x14ac:dyDescent="0.3"/>
    <row r="461" s="119" customFormat="1" x14ac:dyDescent="0.3"/>
    <row r="462" s="119" customFormat="1" x14ac:dyDescent="0.3"/>
    <row r="463" s="119" customFormat="1" x14ac:dyDescent="0.3"/>
    <row r="464" s="119" customFormat="1" x14ac:dyDescent="0.3"/>
    <row r="465" s="119" customFormat="1" x14ac:dyDescent="0.3"/>
    <row r="466" s="119" customFormat="1" x14ac:dyDescent="0.3"/>
    <row r="467" s="119" customFormat="1" x14ac:dyDescent="0.3"/>
    <row r="468" s="119" customFormat="1" x14ac:dyDescent="0.3"/>
    <row r="469" s="119" customFormat="1" x14ac:dyDescent="0.3"/>
    <row r="470" s="119" customFormat="1" x14ac:dyDescent="0.3"/>
    <row r="471" s="119" customFormat="1" x14ac:dyDescent="0.3"/>
    <row r="472" s="119" customFormat="1" x14ac:dyDescent="0.3"/>
    <row r="473" s="119" customFormat="1" x14ac:dyDescent="0.3"/>
    <row r="474" s="119" customFormat="1" x14ac:dyDescent="0.3"/>
    <row r="475" s="119" customFormat="1" x14ac:dyDescent="0.3"/>
    <row r="476" s="119" customFormat="1" x14ac:dyDescent="0.3"/>
    <row r="477" s="119" customFormat="1" x14ac:dyDescent="0.3"/>
    <row r="478" s="119" customFormat="1" x14ac:dyDescent="0.3"/>
    <row r="479" s="119" customFormat="1" x14ac:dyDescent="0.3"/>
    <row r="480" s="119" customFormat="1" x14ac:dyDescent="0.3"/>
    <row r="481" s="119" customFormat="1" x14ac:dyDescent="0.3"/>
    <row r="482" s="119" customFormat="1" x14ac:dyDescent="0.3"/>
    <row r="483" s="119" customFormat="1" x14ac:dyDescent="0.3"/>
    <row r="484" s="119" customFormat="1" x14ac:dyDescent="0.3"/>
    <row r="485" s="119" customFormat="1" x14ac:dyDescent="0.3"/>
    <row r="486" s="119" customFormat="1" x14ac:dyDescent="0.3"/>
    <row r="487" s="119" customFormat="1" x14ac:dyDescent="0.3"/>
    <row r="488" s="119" customFormat="1" x14ac:dyDescent="0.3"/>
    <row r="489" s="119" customFormat="1" x14ac:dyDescent="0.3"/>
    <row r="490" s="119" customFormat="1" x14ac:dyDescent="0.3"/>
    <row r="491" s="119" customFormat="1" x14ac:dyDescent="0.3"/>
    <row r="492" s="119" customFormat="1" x14ac:dyDescent="0.3"/>
    <row r="493" s="42" customFormat="1" x14ac:dyDescent="0.3"/>
    <row r="494" s="42" customFormat="1" x14ac:dyDescent="0.3"/>
    <row r="495" s="42" customFormat="1" x14ac:dyDescent="0.3"/>
    <row r="496" s="42" customFormat="1" x14ac:dyDescent="0.3"/>
    <row r="497" s="42" customFormat="1" x14ac:dyDescent="0.3"/>
    <row r="498" s="42" customFormat="1" x14ac:dyDescent="0.3"/>
    <row r="499" s="42" customFormat="1" x14ac:dyDescent="0.3"/>
    <row r="500" s="42" customFormat="1" x14ac:dyDescent="0.3"/>
    <row r="501" s="42" customFormat="1" x14ac:dyDescent="0.3"/>
    <row r="502" s="42" customFormat="1" x14ac:dyDescent="0.3"/>
    <row r="503" s="42" customFormat="1" x14ac:dyDescent="0.3"/>
    <row r="504" s="42" customFormat="1" x14ac:dyDescent="0.3"/>
    <row r="505" s="42" customFormat="1" x14ac:dyDescent="0.3"/>
    <row r="506" s="42" customFormat="1" x14ac:dyDescent="0.3"/>
    <row r="507" s="42" customFormat="1" x14ac:dyDescent="0.3"/>
    <row r="508" s="42" customFormat="1" x14ac:dyDescent="0.3"/>
    <row r="509" s="42" customFormat="1" x14ac:dyDescent="0.3"/>
    <row r="510" s="42" customFormat="1" x14ac:dyDescent="0.3"/>
    <row r="511" s="42" customFormat="1" x14ac:dyDescent="0.3"/>
    <row r="512" s="42" customFormat="1" x14ac:dyDescent="0.3"/>
    <row r="513" s="42" customFormat="1" x14ac:dyDescent="0.3"/>
    <row r="514" s="42" customFormat="1" x14ac:dyDescent="0.3"/>
    <row r="515" s="42" customFormat="1" x14ac:dyDescent="0.3"/>
    <row r="516" s="42" customFormat="1" x14ac:dyDescent="0.3"/>
    <row r="517" s="42" customFormat="1" x14ac:dyDescent="0.3"/>
    <row r="518" s="42" customFormat="1" x14ac:dyDescent="0.3"/>
    <row r="519" s="42" customFormat="1" x14ac:dyDescent="0.3"/>
    <row r="520" s="42" customFormat="1" x14ac:dyDescent="0.3"/>
    <row r="521" s="42" customFormat="1" x14ac:dyDescent="0.3"/>
    <row r="522" s="42" customFormat="1" x14ac:dyDescent="0.3"/>
    <row r="523" s="42" customFormat="1" x14ac:dyDescent="0.3"/>
    <row r="524" s="42" customFormat="1" x14ac:dyDescent="0.3"/>
    <row r="525" s="42" customFormat="1" x14ac:dyDescent="0.3"/>
    <row r="526" s="42" customFormat="1" x14ac:dyDescent="0.3"/>
    <row r="527" s="42" customFormat="1" x14ac:dyDescent="0.3"/>
    <row r="528" s="42" customFormat="1" x14ac:dyDescent="0.3"/>
    <row r="529" s="42" customFormat="1" x14ac:dyDescent="0.3"/>
    <row r="530" s="42" customFormat="1" x14ac:dyDescent="0.3"/>
    <row r="531" s="42" customFormat="1" x14ac:dyDescent="0.3"/>
    <row r="532" s="42" customFormat="1" x14ac:dyDescent="0.3"/>
    <row r="533" s="42" customFormat="1" x14ac:dyDescent="0.3"/>
    <row r="534" s="42" customFormat="1" x14ac:dyDescent="0.3"/>
    <row r="535" s="42" customFormat="1" x14ac:dyDescent="0.3"/>
    <row r="536" s="42" customFormat="1" x14ac:dyDescent="0.3"/>
    <row r="537" s="42" customFormat="1" x14ac:dyDescent="0.3"/>
    <row r="538" s="42" customFormat="1" x14ac:dyDescent="0.3"/>
    <row r="539" s="42" customFormat="1" x14ac:dyDescent="0.3"/>
    <row r="540" s="42" customFormat="1" x14ac:dyDescent="0.3"/>
    <row r="541" s="42" customFormat="1" x14ac:dyDescent="0.3"/>
    <row r="542" s="42" customFormat="1" x14ac:dyDescent="0.3"/>
    <row r="543" s="42" customFormat="1" x14ac:dyDescent="0.3"/>
    <row r="544" s="42" customFormat="1" x14ac:dyDescent="0.3"/>
    <row r="545" s="42" customFormat="1" x14ac:dyDescent="0.3"/>
    <row r="546" s="42" customFormat="1" x14ac:dyDescent="0.3"/>
    <row r="547" s="42" customFormat="1" x14ac:dyDescent="0.3"/>
    <row r="548" s="42" customFormat="1" x14ac:dyDescent="0.3"/>
    <row r="549" s="42" customFormat="1" x14ac:dyDescent="0.3"/>
    <row r="550" s="42" customFormat="1" x14ac:dyDescent="0.3"/>
    <row r="551" s="42" customFormat="1" x14ac:dyDescent="0.3"/>
    <row r="552" s="42" customFormat="1" x14ac:dyDescent="0.3"/>
    <row r="553" s="42" customFormat="1" x14ac:dyDescent="0.3"/>
    <row r="554" s="42" customFormat="1" x14ac:dyDescent="0.3"/>
    <row r="555" s="42" customFormat="1" x14ac:dyDescent="0.3"/>
    <row r="556" s="42" customFormat="1" x14ac:dyDescent="0.3"/>
    <row r="557" s="42" customFormat="1" x14ac:dyDescent="0.3"/>
    <row r="558" s="42" customFormat="1" x14ac:dyDescent="0.3"/>
    <row r="559" s="42" customFormat="1" x14ac:dyDescent="0.3"/>
    <row r="560" s="42" customFormat="1" x14ac:dyDescent="0.3"/>
    <row r="561" s="42" customFormat="1" x14ac:dyDescent="0.3"/>
    <row r="562" s="42" customFormat="1" x14ac:dyDescent="0.3"/>
    <row r="563" s="42" customFormat="1" x14ac:dyDescent="0.3"/>
    <row r="564" s="42" customFormat="1" x14ac:dyDescent="0.3"/>
    <row r="565" s="42" customFormat="1" x14ac:dyDescent="0.3"/>
    <row r="566" s="42" customFormat="1" x14ac:dyDescent="0.3"/>
    <row r="567" s="42" customFormat="1" x14ac:dyDescent="0.3"/>
    <row r="568" s="42" customFormat="1" x14ac:dyDescent="0.3"/>
    <row r="569" s="42" customFormat="1" x14ac:dyDescent="0.3"/>
    <row r="570" s="42" customFormat="1" x14ac:dyDescent="0.3"/>
    <row r="571" s="42" customFormat="1" x14ac:dyDescent="0.3"/>
    <row r="572" s="42" customFormat="1" x14ac:dyDescent="0.3"/>
    <row r="573" s="42" customFormat="1" x14ac:dyDescent="0.3"/>
    <row r="574" s="42" customFormat="1" x14ac:dyDescent="0.3"/>
    <row r="575" s="42" customFormat="1" x14ac:dyDescent="0.3"/>
    <row r="576" s="42" customFormat="1" x14ac:dyDescent="0.3"/>
    <row r="577" spans="11:26" s="42" customFormat="1" x14ac:dyDescent="0.3"/>
    <row r="578" spans="11:26" s="42" customFormat="1" x14ac:dyDescent="0.3"/>
    <row r="579" spans="11:26" s="42" customFormat="1" x14ac:dyDescent="0.3"/>
    <row r="580" spans="11:26" s="63" customFormat="1" x14ac:dyDescent="0.3">
      <c r="K580" s="42"/>
      <c r="L580" s="42"/>
      <c r="M580" s="42"/>
      <c r="N580" s="42"/>
      <c r="O580" s="42"/>
      <c r="P580" s="42"/>
      <c r="Q580" s="42"/>
      <c r="R580" s="42"/>
      <c r="S580" s="42"/>
      <c r="T580" s="42"/>
      <c r="U580" s="42"/>
      <c r="V580" s="42"/>
      <c r="W580" s="35"/>
      <c r="X580" s="35"/>
      <c r="Y580" s="35"/>
      <c r="Z580" s="35"/>
    </row>
    <row r="581" spans="11:26" s="63" customFormat="1" x14ac:dyDescent="0.3">
      <c r="K581" s="42"/>
      <c r="L581" s="42"/>
      <c r="M581" s="42"/>
      <c r="N581" s="42"/>
      <c r="O581" s="42"/>
      <c r="P581" s="42"/>
      <c r="Q581" s="42"/>
      <c r="R581" s="42"/>
      <c r="S581" s="42"/>
      <c r="T581" s="42"/>
      <c r="U581" s="42"/>
      <c r="V581" s="42"/>
      <c r="W581" s="35"/>
      <c r="X581" s="35"/>
      <c r="Y581" s="35"/>
      <c r="Z581" s="35"/>
    </row>
    <row r="582" spans="11:26" s="63" customFormat="1" x14ac:dyDescent="0.3">
      <c r="K582" s="42"/>
      <c r="L582" s="42"/>
      <c r="M582" s="42"/>
      <c r="N582" s="42"/>
      <c r="O582" s="42"/>
      <c r="P582" s="42"/>
      <c r="Q582" s="42"/>
      <c r="R582" s="42"/>
      <c r="S582" s="42"/>
      <c r="T582" s="42"/>
      <c r="U582" s="42"/>
      <c r="V582" s="42"/>
      <c r="W582" s="35"/>
      <c r="X582" s="35"/>
      <c r="Y582" s="35"/>
      <c r="Z582" s="35"/>
    </row>
    <row r="583" spans="11:26" s="63" customFormat="1" x14ac:dyDescent="0.3">
      <c r="K583" s="42"/>
      <c r="L583" s="42"/>
      <c r="M583" s="42"/>
      <c r="N583" s="42"/>
      <c r="O583" s="42"/>
      <c r="P583" s="42"/>
      <c r="Q583" s="42"/>
      <c r="R583" s="42"/>
      <c r="S583" s="42"/>
      <c r="T583" s="42"/>
      <c r="U583" s="42"/>
      <c r="V583" s="42"/>
      <c r="W583" s="35"/>
      <c r="X583" s="35"/>
      <c r="Y583" s="35"/>
      <c r="Z583" s="35"/>
    </row>
  </sheetData>
  <sheetProtection sheet="1" objects="1" scenarios="1"/>
  <mergeCells count="51">
    <mergeCell ref="F17:G17"/>
    <mergeCell ref="F19:G19"/>
    <mergeCell ref="F27:G27"/>
    <mergeCell ref="Q21:R21"/>
    <mergeCell ref="Q23:R23"/>
    <mergeCell ref="Q25:R25"/>
    <mergeCell ref="K25:L25"/>
    <mergeCell ref="H17:I17"/>
    <mergeCell ref="Q29:R29"/>
    <mergeCell ref="A1:R1"/>
    <mergeCell ref="E4:F4"/>
    <mergeCell ref="Q6:R6"/>
    <mergeCell ref="Q9:R9"/>
    <mergeCell ref="Q11:R11"/>
    <mergeCell ref="Q13:R13"/>
    <mergeCell ref="Q15:R15"/>
    <mergeCell ref="K23:L23"/>
    <mergeCell ref="K9:L9"/>
    <mergeCell ref="K11:L11"/>
    <mergeCell ref="K13:L13"/>
    <mergeCell ref="K15:L15"/>
    <mergeCell ref="K21:L21"/>
    <mergeCell ref="B17:C17"/>
    <mergeCell ref="O25:P25"/>
    <mergeCell ref="O29:P29"/>
    <mergeCell ref="O21:P21"/>
    <mergeCell ref="M21:N21"/>
    <mergeCell ref="M23:N23"/>
    <mergeCell ref="M25:N25"/>
    <mergeCell ref="M29:N29"/>
    <mergeCell ref="O23:P23"/>
    <mergeCell ref="K29:L29"/>
    <mergeCell ref="H19:I19"/>
    <mergeCell ref="H27:I27"/>
    <mergeCell ref="B27:C27"/>
    <mergeCell ref="B19:C19"/>
    <mergeCell ref="O9:P9"/>
    <mergeCell ref="O11:P11"/>
    <mergeCell ref="O13:P13"/>
    <mergeCell ref="O15:P15"/>
    <mergeCell ref="B6:C6"/>
    <mergeCell ref="F6:G6"/>
    <mergeCell ref="D6:E6"/>
    <mergeCell ref="M15:N15"/>
    <mergeCell ref="O6:P6"/>
    <mergeCell ref="K6:L6"/>
    <mergeCell ref="H6:I6"/>
    <mergeCell ref="M6:N6"/>
    <mergeCell ref="M9:N9"/>
    <mergeCell ref="M11:N11"/>
    <mergeCell ref="M13:N13"/>
  </mergeCells>
  <conditionalFormatting sqref="H23:I26 H29:I29 D23:E29 H30:J30">
    <cfRule type="containsErrors" dxfId="2" priority="7" stopIfTrue="1">
      <formula>ISERROR(D23)</formula>
    </cfRule>
  </conditionalFormatting>
  <conditionalFormatting sqref="B30:G30">
    <cfRule type="containsText" dxfId="1" priority="4" stopIfTrue="1" operator="containsText" text="N/A">
      <formula>NOT(ISERROR(SEARCH("N/A",B30)))</formula>
    </cfRule>
    <cfRule type="notContainsText" dxfId="0" priority="5" stopIfTrue="1" operator="notContains" text="N/A">
      <formula>ISERROR(SEARCH("N/A",B30))</formula>
    </cfRule>
  </conditionalFormatting>
  <dataValidations count="2">
    <dataValidation type="list" allowBlank="1" showErrorMessage="1" promptTitle="Step 1:  Choose a health plan." prompt="_x000a_Step 2:  Enter the number of years of service credit that apply." sqref="WVP983050:WVR983051 JD11:JF14 SZ11:TB14 ACV11:ACX14 AMR11:AMT14 AWN11:AWP14 BGJ11:BGL14 BQF11:BQH14 CAB11:CAD14 CJX11:CJZ14 CTT11:CTV14 DDP11:DDR14 DNL11:DNN14 DXH11:DXJ14 EHD11:EHF14 EQZ11:ERB14 FAV11:FAX14 FKR11:FKT14 FUN11:FUP14 GEJ11:GEL14 GOF11:GOH14 GYB11:GYD14 HHX11:HHZ14 HRT11:HRV14 IBP11:IBR14 ILL11:ILN14 IVH11:IVJ14 JFD11:JFF14 JOZ11:JPB14 JYV11:JYX14 KIR11:KIT14 KSN11:KSP14 LCJ11:LCL14 LMF11:LMH14 LWB11:LWD14 MFX11:MFZ14 MPT11:MPV14 MZP11:MZR14 NJL11:NJN14 NTH11:NTJ14 ODD11:ODF14 OMZ11:ONB14 OWV11:OWX14 PGR11:PGT14 PQN11:PQP14 QAJ11:QAL14 QKF11:QKH14 QUB11:QUD14 RDX11:RDZ14 RNT11:RNV14 RXP11:RXR14 SHL11:SHN14 SRH11:SRJ14 TBD11:TBF14 TKZ11:TLB14 TUV11:TUX14 UER11:UET14 UON11:UOP14 UYJ11:UYL14 VIF11:VIH14 VSB11:VSD14 WBX11:WBZ14 WLT11:WLV14 WVP11:WVR14 A65546:G65547 JD65546:JF65547 SZ65546:TB65547 ACV65546:ACX65547 AMR65546:AMT65547 AWN65546:AWP65547 BGJ65546:BGL65547 BQF65546:BQH65547 CAB65546:CAD65547 CJX65546:CJZ65547 CTT65546:CTV65547 DDP65546:DDR65547 DNL65546:DNN65547 DXH65546:DXJ65547 EHD65546:EHF65547 EQZ65546:ERB65547 FAV65546:FAX65547 FKR65546:FKT65547 FUN65546:FUP65547 GEJ65546:GEL65547 GOF65546:GOH65547 GYB65546:GYD65547 HHX65546:HHZ65547 HRT65546:HRV65547 IBP65546:IBR65547 ILL65546:ILN65547 IVH65546:IVJ65547 JFD65546:JFF65547 JOZ65546:JPB65547 JYV65546:JYX65547 KIR65546:KIT65547 KSN65546:KSP65547 LCJ65546:LCL65547 LMF65546:LMH65547 LWB65546:LWD65547 MFX65546:MFZ65547 MPT65546:MPV65547 MZP65546:MZR65547 NJL65546:NJN65547 NTH65546:NTJ65547 ODD65546:ODF65547 OMZ65546:ONB65547 OWV65546:OWX65547 PGR65546:PGT65547 PQN65546:PQP65547 QAJ65546:QAL65547 QKF65546:QKH65547 QUB65546:QUD65547 RDX65546:RDZ65547 RNT65546:RNV65547 RXP65546:RXR65547 SHL65546:SHN65547 SRH65546:SRJ65547 TBD65546:TBF65547 TKZ65546:TLB65547 TUV65546:TUX65547 UER65546:UET65547 UON65546:UOP65547 UYJ65546:UYL65547 VIF65546:VIH65547 VSB65546:VSD65547 WBX65546:WBZ65547 WLT65546:WLV65547 WVP65546:WVR65547 A131082:G131083 JD131082:JF131083 SZ131082:TB131083 ACV131082:ACX131083 AMR131082:AMT131083 AWN131082:AWP131083 BGJ131082:BGL131083 BQF131082:BQH131083 CAB131082:CAD131083 CJX131082:CJZ131083 CTT131082:CTV131083 DDP131082:DDR131083 DNL131082:DNN131083 DXH131082:DXJ131083 EHD131082:EHF131083 EQZ131082:ERB131083 FAV131082:FAX131083 FKR131082:FKT131083 FUN131082:FUP131083 GEJ131082:GEL131083 GOF131082:GOH131083 GYB131082:GYD131083 HHX131082:HHZ131083 HRT131082:HRV131083 IBP131082:IBR131083 ILL131082:ILN131083 IVH131082:IVJ131083 JFD131082:JFF131083 JOZ131082:JPB131083 JYV131082:JYX131083 KIR131082:KIT131083 KSN131082:KSP131083 LCJ131082:LCL131083 LMF131082:LMH131083 LWB131082:LWD131083 MFX131082:MFZ131083 MPT131082:MPV131083 MZP131082:MZR131083 NJL131082:NJN131083 NTH131082:NTJ131083 ODD131082:ODF131083 OMZ131082:ONB131083 OWV131082:OWX131083 PGR131082:PGT131083 PQN131082:PQP131083 QAJ131082:QAL131083 QKF131082:QKH131083 QUB131082:QUD131083 RDX131082:RDZ131083 RNT131082:RNV131083 RXP131082:RXR131083 SHL131082:SHN131083 SRH131082:SRJ131083 TBD131082:TBF131083 TKZ131082:TLB131083 TUV131082:TUX131083 UER131082:UET131083 UON131082:UOP131083 UYJ131082:UYL131083 VIF131082:VIH131083 VSB131082:VSD131083 WBX131082:WBZ131083 WLT131082:WLV131083 WVP131082:WVR131083 A196618:G196619 JD196618:JF196619 SZ196618:TB196619 ACV196618:ACX196619 AMR196618:AMT196619 AWN196618:AWP196619 BGJ196618:BGL196619 BQF196618:BQH196619 CAB196618:CAD196619 CJX196618:CJZ196619 CTT196618:CTV196619 DDP196618:DDR196619 DNL196618:DNN196619 DXH196618:DXJ196619 EHD196618:EHF196619 EQZ196618:ERB196619 FAV196618:FAX196619 FKR196618:FKT196619 FUN196618:FUP196619 GEJ196618:GEL196619 GOF196618:GOH196619 GYB196618:GYD196619 HHX196618:HHZ196619 HRT196618:HRV196619 IBP196618:IBR196619 ILL196618:ILN196619 IVH196618:IVJ196619 JFD196618:JFF196619 JOZ196618:JPB196619 JYV196618:JYX196619 KIR196618:KIT196619 KSN196618:KSP196619 LCJ196618:LCL196619 LMF196618:LMH196619 LWB196618:LWD196619 MFX196618:MFZ196619 MPT196618:MPV196619 MZP196618:MZR196619 NJL196618:NJN196619 NTH196618:NTJ196619 ODD196618:ODF196619 OMZ196618:ONB196619 OWV196618:OWX196619 PGR196618:PGT196619 PQN196618:PQP196619 QAJ196618:QAL196619 QKF196618:QKH196619 QUB196618:QUD196619 RDX196618:RDZ196619 RNT196618:RNV196619 RXP196618:RXR196619 SHL196618:SHN196619 SRH196618:SRJ196619 TBD196618:TBF196619 TKZ196618:TLB196619 TUV196618:TUX196619 UER196618:UET196619 UON196618:UOP196619 UYJ196618:UYL196619 VIF196618:VIH196619 VSB196618:VSD196619 WBX196618:WBZ196619 WLT196618:WLV196619 WVP196618:WVR196619 A262154:G262155 JD262154:JF262155 SZ262154:TB262155 ACV262154:ACX262155 AMR262154:AMT262155 AWN262154:AWP262155 BGJ262154:BGL262155 BQF262154:BQH262155 CAB262154:CAD262155 CJX262154:CJZ262155 CTT262154:CTV262155 DDP262154:DDR262155 DNL262154:DNN262155 DXH262154:DXJ262155 EHD262154:EHF262155 EQZ262154:ERB262155 FAV262154:FAX262155 FKR262154:FKT262155 FUN262154:FUP262155 GEJ262154:GEL262155 GOF262154:GOH262155 GYB262154:GYD262155 HHX262154:HHZ262155 HRT262154:HRV262155 IBP262154:IBR262155 ILL262154:ILN262155 IVH262154:IVJ262155 JFD262154:JFF262155 JOZ262154:JPB262155 JYV262154:JYX262155 KIR262154:KIT262155 KSN262154:KSP262155 LCJ262154:LCL262155 LMF262154:LMH262155 LWB262154:LWD262155 MFX262154:MFZ262155 MPT262154:MPV262155 MZP262154:MZR262155 NJL262154:NJN262155 NTH262154:NTJ262155 ODD262154:ODF262155 OMZ262154:ONB262155 OWV262154:OWX262155 PGR262154:PGT262155 PQN262154:PQP262155 QAJ262154:QAL262155 QKF262154:QKH262155 QUB262154:QUD262155 RDX262154:RDZ262155 RNT262154:RNV262155 RXP262154:RXR262155 SHL262154:SHN262155 SRH262154:SRJ262155 TBD262154:TBF262155 TKZ262154:TLB262155 TUV262154:TUX262155 UER262154:UET262155 UON262154:UOP262155 UYJ262154:UYL262155 VIF262154:VIH262155 VSB262154:VSD262155 WBX262154:WBZ262155 WLT262154:WLV262155 WVP262154:WVR262155 A327690:G327691 JD327690:JF327691 SZ327690:TB327691 ACV327690:ACX327691 AMR327690:AMT327691 AWN327690:AWP327691 BGJ327690:BGL327691 BQF327690:BQH327691 CAB327690:CAD327691 CJX327690:CJZ327691 CTT327690:CTV327691 DDP327690:DDR327691 DNL327690:DNN327691 DXH327690:DXJ327691 EHD327690:EHF327691 EQZ327690:ERB327691 FAV327690:FAX327691 FKR327690:FKT327691 FUN327690:FUP327691 GEJ327690:GEL327691 GOF327690:GOH327691 GYB327690:GYD327691 HHX327690:HHZ327691 HRT327690:HRV327691 IBP327690:IBR327691 ILL327690:ILN327691 IVH327690:IVJ327691 JFD327690:JFF327691 JOZ327690:JPB327691 JYV327690:JYX327691 KIR327690:KIT327691 KSN327690:KSP327691 LCJ327690:LCL327691 LMF327690:LMH327691 LWB327690:LWD327691 MFX327690:MFZ327691 MPT327690:MPV327691 MZP327690:MZR327691 NJL327690:NJN327691 NTH327690:NTJ327691 ODD327690:ODF327691 OMZ327690:ONB327691 OWV327690:OWX327691 PGR327690:PGT327691 PQN327690:PQP327691 QAJ327690:QAL327691 QKF327690:QKH327691 QUB327690:QUD327691 RDX327690:RDZ327691 RNT327690:RNV327691 RXP327690:RXR327691 SHL327690:SHN327691 SRH327690:SRJ327691 TBD327690:TBF327691 TKZ327690:TLB327691 TUV327690:TUX327691 UER327690:UET327691 UON327690:UOP327691 UYJ327690:UYL327691 VIF327690:VIH327691 VSB327690:VSD327691 WBX327690:WBZ327691 WLT327690:WLV327691 WVP327690:WVR327691 A393226:G393227 JD393226:JF393227 SZ393226:TB393227 ACV393226:ACX393227 AMR393226:AMT393227 AWN393226:AWP393227 BGJ393226:BGL393227 BQF393226:BQH393227 CAB393226:CAD393227 CJX393226:CJZ393227 CTT393226:CTV393227 DDP393226:DDR393227 DNL393226:DNN393227 DXH393226:DXJ393227 EHD393226:EHF393227 EQZ393226:ERB393227 FAV393226:FAX393227 FKR393226:FKT393227 FUN393226:FUP393227 GEJ393226:GEL393227 GOF393226:GOH393227 GYB393226:GYD393227 HHX393226:HHZ393227 HRT393226:HRV393227 IBP393226:IBR393227 ILL393226:ILN393227 IVH393226:IVJ393227 JFD393226:JFF393227 JOZ393226:JPB393227 JYV393226:JYX393227 KIR393226:KIT393227 KSN393226:KSP393227 LCJ393226:LCL393227 LMF393226:LMH393227 LWB393226:LWD393227 MFX393226:MFZ393227 MPT393226:MPV393227 MZP393226:MZR393227 NJL393226:NJN393227 NTH393226:NTJ393227 ODD393226:ODF393227 OMZ393226:ONB393227 OWV393226:OWX393227 PGR393226:PGT393227 PQN393226:PQP393227 QAJ393226:QAL393227 QKF393226:QKH393227 QUB393226:QUD393227 RDX393226:RDZ393227 RNT393226:RNV393227 RXP393226:RXR393227 SHL393226:SHN393227 SRH393226:SRJ393227 TBD393226:TBF393227 TKZ393226:TLB393227 TUV393226:TUX393227 UER393226:UET393227 UON393226:UOP393227 UYJ393226:UYL393227 VIF393226:VIH393227 VSB393226:VSD393227 WBX393226:WBZ393227 WLT393226:WLV393227 WVP393226:WVR393227 A458762:G458763 JD458762:JF458763 SZ458762:TB458763 ACV458762:ACX458763 AMR458762:AMT458763 AWN458762:AWP458763 BGJ458762:BGL458763 BQF458762:BQH458763 CAB458762:CAD458763 CJX458762:CJZ458763 CTT458762:CTV458763 DDP458762:DDR458763 DNL458762:DNN458763 DXH458762:DXJ458763 EHD458762:EHF458763 EQZ458762:ERB458763 FAV458762:FAX458763 FKR458762:FKT458763 FUN458762:FUP458763 GEJ458762:GEL458763 GOF458762:GOH458763 GYB458762:GYD458763 HHX458762:HHZ458763 HRT458762:HRV458763 IBP458762:IBR458763 ILL458762:ILN458763 IVH458762:IVJ458763 JFD458762:JFF458763 JOZ458762:JPB458763 JYV458762:JYX458763 KIR458762:KIT458763 KSN458762:KSP458763 LCJ458762:LCL458763 LMF458762:LMH458763 LWB458762:LWD458763 MFX458762:MFZ458763 MPT458762:MPV458763 MZP458762:MZR458763 NJL458762:NJN458763 NTH458762:NTJ458763 ODD458762:ODF458763 OMZ458762:ONB458763 OWV458762:OWX458763 PGR458762:PGT458763 PQN458762:PQP458763 QAJ458762:QAL458763 QKF458762:QKH458763 QUB458762:QUD458763 RDX458762:RDZ458763 RNT458762:RNV458763 RXP458762:RXR458763 SHL458762:SHN458763 SRH458762:SRJ458763 TBD458762:TBF458763 TKZ458762:TLB458763 TUV458762:TUX458763 UER458762:UET458763 UON458762:UOP458763 UYJ458762:UYL458763 VIF458762:VIH458763 VSB458762:VSD458763 WBX458762:WBZ458763 WLT458762:WLV458763 WVP458762:WVR458763 A524298:G524299 JD524298:JF524299 SZ524298:TB524299 ACV524298:ACX524299 AMR524298:AMT524299 AWN524298:AWP524299 BGJ524298:BGL524299 BQF524298:BQH524299 CAB524298:CAD524299 CJX524298:CJZ524299 CTT524298:CTV524299 DDP524298:DDR524299 DNL524298:DNN524299 DXH524298:DXJ524299 EHD524298:EHF524299 EQZ524298:ERB524299 FAV524298:FAX524299 FKR524298:FKT524299 FUN524298:FUP524299 GEJ524298:GEL524299 GOF524298:GOH524299 GYB524298:GYD524299 HHX524298:HHZ524299 HRT524298:HRV524299 IBP524298:IBR524299 ILL524298:ILN524299 IVH524298:IVJ524299 JFD524298:JFF524299 JOZ524298:JPB524299 JYV524298:JYX524299 KIR524298:KIT524299 KSN524298:KSP524299 LCJ524298:LCL524299 LMF524298:LMH524299 LWB524298:LWD524299 MFX524298:MFZ524299 MPT524298:MPV524299 MZP524298:MZR524299 NJL524298:NJN524299 NTH524298:NTJ524299 ODD524298:ODF524299 OMZ524298:ONB524299 OWV524298:OWX524299 PGR524298:PGT524299 PQN524298:PQP524299 QAJ524298:QAL524299 QKF524298:QKH524299 QUB524298:QUD524299 RDX524298:RDZ524299 RNT524298:RNV524299 RXP524298:RXR524299 SHL524298:SHN524299 SRH524298:SRJ524299 TBD524298:TBF524299 TKZ524298:TLB524299 TUV524298:TUX524299 UER524298:UET524299 UON524298:UOP524299 UYJ524298:UYL524299 VIF524298:VIH524299 VSB524298:VSD524299 WBX524298:WBZ524299 WLT524298:WLV524299 WVP524298:WVR524299 A589834:G589835 JD589834:JF589835 SZ589834:TB589835 ACV589834:ACX589835 AMR589834:AMT589835 AWN589834:AWP589835 BGJ589834:BGL589835 BQF589834:BQH589835 CAB589834:CAD589835 CJX589834:CJZ589835 CTT589834:CTV589835 DDP589834:DDR589835 DNL589834:DNN589835 DXH589834:DXJ589835 EHD589834:EHF589835 EQZ589834:ERB589835 FAV589834:FAX589835 FKR589834:FKT589835 FUN589834:FUP589835 GEJ589834:GEL589835 GOF589834:GOH589835 GYB589834:GYD589835 HHX589834:HHZ589835 HRT589834:HRV589835 IBP589834:IBR589835 ILL589834:ILN589835 IVH589834:IVJ589835 JFD589834:JFF589835 JOZ589834:JPB589835 JYV589834:JYX589835 KIR589834:KIT589835 KSN589834:KSP589835 LCJ589834:LCL589835 LMF589834:LMH589835 LWB589834:LWD589835 MFX589834:MFZ589835 MPT589834:MPV589835 MZP589834:MZR589835 NJL589834:NJN589835 NTH589834:NTJ589835 ODD589834:ODF589835 OMZ589834:ONB589835 OWV589834:OWX589835 PGR589834:PGT589835 PQN589834:PQP589835 QAJ589834:QAL589835 QKF589834:QKH589835 QUB589834:QUD589835 RDX589834:RDZ589835 RNT589834:RNV589835 RXP589834:RXR589835 SHL589834:SHN589835 SRH589834:SRJ589835 TBD589834:TBF589835 TKZ589834:TLB589835 TUV589834:TUX589835 UER589834:UET589835 UON589834:UOP589835 UYJ589834:UYL589835 VIF589834:VIH589835 VSB589834:VSD589835 WBX589834:WBZ589835 WLT589834:WLV589835 WVP589834:WVR589835 A655370:G655371 JD655370:JF655371 SZ655370:TB655371 ACV655370:ACX655371 AMR655370:AMT655371 AWN655370:AWP655371 BGJ655370:BGL655371 BQF655370:BQH655371 CAB655370:CAD655371 CJX655370:CJZ655371 CTT655370:CTV655371 DDP655370:DDR655371 DNL655370:DNN655371 DXH655370:DXJ655371 EHD655370:EHF655371 EQZ655370:ERB655371 FAV655370:FAX655371 FKR655370:FKT655371 FUN655370:FUP655371 GEJ655370:GEL655371 GOF655370:GOH655371 GYB655370:GYD655371 HHX655370:HHZ655371 HRT655370:HRV655371 IBP655370:IBR655371 ILL655370:ILN655371 IVH655370:IVJ655371 JFD655370:JFF655371 JOZ655370:JPB655371 JYV655370:JYX655371 KIR655370:KIT655371 KSN655370:KSP655371 LCJ655370:LCL655371 LMF655370:LMH655371 LWB655370:LWD655371 MFX655370:MFZ655371 MPT655370:MPV655371 MZP655370:MZR655371 NJL655370:NJN655371 NTH655370:NTJ655371 ODD655370:ODF655371 OMZ655370:ONB655371 OWV655370:OWX655371 PGR655370:PGT655371 PQN655370:PQP655371 QAJ655370:QAL655371 QKF655370:QKH655371 QUB655370:QUD655371 RDX655370:RDZ655371 RNT655370:RNV655371 RXP655370:RXR655371 SHL655370:SHN655371 SRH655370:SRJ655371 TBD655370:TBF655371 TKZ655370:TLB655371 TUV655370:TUX655371 UER655370:UET655371 UON655370:UOP655371 UYJ655370:UYL655371 VIF655370:VIH655371 VSB655370:VSD655371 WBX655370:WBZ655371 WLT655370:WLV655371 WVP655370:WVR655371 A720906:G720907 JD720906:JF720907 SZ720906:TB720907 ACV720906:ACX720907 AMR720906:AMT720907 AWN720906:AWP720907 BGJ720906:BGL720907 BQF720906:BQH720907 CAB720906:CAD720907 CJX720906:CJZ720907 CTT720906:CTV720907 DDP720906:DDR720907 DNL720906:DNN720907 DXH720906:DXJ720907 EHD720906:EHF720907 EQZ720906:ERB720907 FAV720906:FAX720907 FKR720906:FKT720907 FUN720906:FUP720907 GEJ720906:GEL720907 GOF720906:GOH720907 GYB720906:GYD720907 HHX720906:HHZ720907 HRT720906:HRV720907 IBP720906:IBR720907 ILL720906:ILN720907 IVH720906:IVJ720907 JFD720906:JFF720907 JOZ720906:JPB720907 JYV720906:JYX720907 KIR720906:KIT720907 KSN720906:KSP720907 LCJ720906:LCL720907 LMF720906:LMH720907 LWB720906:LWD720907 MFX720906:MFZ720907 MPT720906:MPV720907 MZP720906:MZR720907 NJL720906:NJN720907 NTH720906:NTJ720907 ODD720906:ODF720907 OMZ720906:ONB720907 OWV720906:OWX720907 PGR720906:PGT720907 PQN720906:PQP720907 QAJ720906:QAL720907 QKF720906:QKH720907 QUB720906:QUD720907 RDX720906:RDZ720907 RNT720906:RNV720907 RXP720906:RXR720907 SHL720906:SHN720907 SRH720906:SRJ720907 TBD720906:TBF720907 TKZ720906:TLB720907 TUV720906:TUX720907 UER720906:UET720907 UON720906:UOP720907 UYJ720906:UYL720907 VIF720906:VIH720907 VSB720906:VSD720907 WBX720906:WBZ720907 WLT720906:WLV720907 WVP720906:WVR720907 A786442:G786443 JD786442:JF786443 SZ786442:TB786443 ACV786442:ACX786443 AMR786442:AMT786443 AWN786442:AWP786443 BGJ786442:BGL786443 BQF786442:BQH786443 CAB786442:CAD786443 CJX786442:CJZ786443 CTT786442:CTV786443 DDP786442:DDR786443 DNL786442:DNN786443 DXH786442:DXJ786443 EHD786442:EHF786443 EQZ786442:ERB786443 FAV786442:FAX786443 FKR786442:FKT786443 FUN786442:FUP786443 GEJ786442:GEL786443 GOF786442:GOH786443 GYB786442:GYD786443 HHX786442:HHZ786443 HRT786442:HRV786443 IBP786442:IBR786443 ILL786442:ILN786443 IVH786442:IVJ786443 JFD786442:JFF786443 JOZ786442:JPB786443 JYV786442:JYX786443 KIR786442:KIT786443 KSN786442:KSP786443 LCJ786442:LCL786443 LMF786442:LMH786443 LWB786442:LWD786443 MFX786442:MFZ786443 MPT786442:MPV786443 MZP786442:MZR786443 NJL786442:NJN786443 NTH786442:NTJ786443 ODD786442:ODF786443 OMZ786442:ONB786443 OWV786442:OWX786443 PGR786442:PGT786443 PQN786442:PQP786443 QAJ786442:QAL786443 QKF786442:QKH786443 QUB786442:QUD786443 RDX786442:RDZ786443 RNT786442:RNV786443 RXP786442:RXR786443 SHL786442:SHN786443 SRH786442:SRJ786443 TBD786442:TBF786443 TKZ786442:TLB786443 TUV786442:TUX786443 UER786442:UET786443 UON786442:UOP786443 UYJ786442:UYL786443 VIF786442:VIH786443 VSB786442:VSD786443 WBX786442:WBZ786443 WLT786442:WLV786443 WVP786442:WVR786443 A851978:G851979 JD851978:JF851979 SZ851978:TB851979 ACV851978:ACX851979 AMR851978:AMT851979 AWN851978:AWP851979 BGJ851978:BGL851979 BQF851978:BQH851979 CAB851978:CAD851979 CJX851978:CJZ851979 CTT851978:CTV851979 DDP851978:DDR851979 DNL851978:DNN851979 DXH851978:DXJ851979 EHD851978:EHF851979 EQZ851978:ERB851979 FAV851978:FAX851979 FKR851978:FKT851979 FUN851978:FUP851979 GEJ851978:GEL851979 GOF851978:GOH851979 GYB851978:GYD851979 HHX851978:HHZ851979 HRT851978:HRV851979 IBP851978:IBR851979 ILL851978:ILN851979 IVH851978:IVJ851979 JFD851978:JFF851979 JOZ851978:JPB851979 JYV851978:JYX851979 KIR851978:KIT851979 KSN851978:KSP851979 LCJ851978:LCL851979 LMF851978:LMH851979 LWB851978:LWD851979 MFX851978:MFZ851979 MPT851978:MPV851979 MZP851978:MZR851979 NJL851978:NJN851979 NTH851978:NTJ851979 ODD851978:ODF851979 OMZ851978:ONB851979 OWV851978:OWX851979 PGR851978:PGT851979 PQN851978:PQP851979 QAJ851978:QAL851979 QKF851978:QKH851979 QUB851978:QUD851979 RDX851978:RDZ851979 RNT851978:RNV851979 RXP851978:RXR851979 SHL851978:SHN851979 SRH851978:SRJ851979 TBD851978:TBF851979 TKZ851978:TLB851979 TUV851978:TUX851979 UER851978:UET851979 UON851978:UOP851979 UYJ851978:UYL851979 VIF851978:VIH851979 VSB851978:VSD851979 WBX851978:WBZ851979 WLT851978:WLV851979 WVP851978:WVR851979 A917514:G917515 JD917514:JF917515 SZ917514:TB917515 ACV917514:ACX917515 AMR917514:AMT917515 AWN917514:AWP917515 BGJ917514:BGL917515 BQF917514:BQH917515 CAB917514:CAD917515 CJX917514:CJZ917515 CTT917514:CTV917515 DDP917514:DDR917515 DNL917514:DNN917515 DXH917514:DXJ917515 EHD917514:EHF917515 EQZ917514:ERB917515 FAV917514:FAX917515 FKR917514:FKT917515 FUN917514:FUP917515 GEJ917514:GEL917515 GOF917514:GOH917515 GYB917514:GYD917515 HHX917514:HHZ917515 HRT917514:HRV917515 IBP917514:IBR917515 ILL917514:ILN917515 IVH917514:IVJ917515 JFD917514:JFF917515 JOZ917514:JPB917515 JYV917514:JYX917515 KIR917514:KIT917515 KSN917514:KSP917515 LCJ917514:LCL917515 LMF917514:LMH917515 LWB917514:LWD917515 MFX917514:MFZ917515 MPT917514:MPV917515 MZP917514:MZR917515 NJL917514:NJN917515 NTH917514:NTJ917515 ODD917514:ODF917515 OMZ917514:ONB917515 OWV917514:OWX917515 PGR917514:PGT917515 PQN917514:PQP917515 QAJ917514:QAL917515 QKF917514:QKH917515 QUB917514:QUD917515 RDX917514:RDZ917515 RNT917514:RNV917515 RXP917514:RXR917515 SHL917514:SHN917515 SRH917514:SRJ917515 TBD917514:TBF917515 TKZ917514:TLB917515 TUV917514:TUX917515 UER917514:UET917515 UON917514:UOP917515 UYJ917514:UYL917515 VIF917514:VIH917515 VSB917514:VSD917515 WBX917514:WBZ917515 WLT917514:WLV917515 WVP917514:WVR917515 A983050:G983051 JD983050:JF983051 SZ983050:TB983051 ACV983050:ACX983051 AMR983050:AMT983051 AWN983050:AWP983051 BGJ983050:BGL983051 BQF983050:BQH983051 CAB983050:CAD983051 CJX983050:CJZ983051 CTT983050:CTV983051 DDP983050:DDR983051 DNL983050:DNN983051 DXH983050:DXJ983051 EHD983050:EHF983051 EQZ983050:ERB983051 FAV983050:FAX983051 FKR983050:FKT983051 FUN983050:FUP983051 GEJ983050:GEL983051 GOF983050:GOH983051 GYB983050:GYD983051 HHX983050:HHZ983051 HRT983050:HRV983051 IBP983050:IBR983051 ILL983050:ILN983051 IVH983050:IVJ983051 JFD983050:JFF983051 JOZ983050:JPB983051 JYV983050:JYX983051 KIR983050:KIT983051 KSN983050:KSP983051 LCJ983050:LCL983051 LMF983050:LMH983051 LWB983050:LWD983051 MFX983050:MFZ983051 MPT983050:MPV983051 MZP983050:MZR983051 NJL983050:NJN983051 NTH983050:NTJ983051 ODD983050:ODF983051 OMZ983050:ONB983051 OWV983050:OWX983051 PGR983050:PGT983051 PQN983050:PQP983051 QAJ983050:QAL983051 QKF983050:QKH983051 QUB983050:QUD983051 RDX983050:RDZ983051 RNT983050:RNV983051 RXP983050:RXR983051 SHL983050:SHN983051 SRH983050:SRJ983051 TBD983050:TBF983051 TKZ983050:TLB983051 TUV983050:TUX983051 UER983050:UET983051 UON983050:UOP983051 UYJ983050:UYL983051 VIF983050:VIH983051 VSB983050:VSD983051 WBX983050:WBZ983051 WLT983050:WLV983051" xr:uid="{00000000-0002-0000-0100-000000000000}">
      <formula1>#REF!</formula1>
    </dataValidation>
    <dataValidation type="whole" allowBlank="1" showInputMessage="1" showErrorMessage="1" sqref="B44" xr:uid="{00000000-0002-0000-0100-000001000000}">
      <formula1>10</formula1>
      <formula2>100</formula2>
    </dataValidation>
  </dataValidations>
  <pageMargins left="0.25" right="0.25" top="0.75" bottom="0.75" header="0.3" footer="0.3"/>
  <pageSetup orientation="landscape" r:id="rId1"/>
  <ignoredErrors>
    <ignoredError sqref="B10 F10 H10 J10 J12 H12 F12 B12 B14 F14 H14 J14 N17 L17 F16 C21 O18 M18 K18 N19 L19 G21 N27 L27 H22 F22 B22 C23 G23 H24 G25 F24 C25 F26 G29 C29 B24 D10 D12 D14 D16 E17 D18 D20 D22 D24 D26 E19 E21 E23 E25 E27 D28 Q18 P17 P19 P27 E2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96"/>
  <sheetViews>
    <sheetView zoomScale="115" zoomScaleNormal="115" workbookViewId="0">
      <selection activeCell="B17" sqref="B17"/>
    </sheetView>
  </sheetViews>
  <sheetFormatPr defaultRowHeight="14.4" x14ac:dyDescent="0.3"/>
  <sheetData>
    <row r="1" spans="1:18" x14ac:dyDescent="0.3">
      <c r="C1" s="87">
        <v>1</v>
      </c>
      <c r="D1" s="87">
        <v>2</v>
      </c>
      <c r="E1" s="87">
        <v>3</v>
      </c>
      <c r="F1" s="87">
        <v>4</v>
      </c>
      <c r="G1" s="87">
        <v>5</v>
      </c>
      <c r="H1" s="87">
        <v>6</v>
      </c>
      <c r="I1" s="87">
        <v>7</v>
      </c>
      <c r="J1" s="87">
        <v>8</v>
      </c>
      <c r="K1" s="87">
        <v>9</v>
      </c>
      <c r="L1" s="87">
        <v>10</v>
      </c>
      <c r="M1" s="87">
        <v>11</v>
      </c>
      <c r="N1" s="87">
        <v>12</v>
      </c>
      <c r="O1" s="87">
        <v>13</v>
      </c>
      <c r="P1" s="87">
        <v>14</v>
      </c>
      <c r="Q1" s="87">
        <v>15</v>
      </c>
      <c r="R1" s="87">
        <v>16</v>
      </c>
    </row>
    <row r="2" spans="1:18" x14ac:dyDescent="0.3">
      <c r="A2" s="67" t="s">
        <v>115</v>
      </c>
      <c r="B2" s="78"/>
      <c r="C2" s="84">
        <v>50</v>
      </c>
      <c r="D2" s="84">
        <v>51</v>
      </c>
      <c r="E2" s="84">
        <v>52</v>
      </c>
      <c r="F2" s="84">
        <v>53</v>
      </c>
      <c r="G2" s="84">
        <v>54</v>
      </c>
      <c r="H2" s="84">
        <v>55</v>
      </c>
      <c r="I2" s="84">
        <v>56</v>
      </c>
      <c r="J2" s="84">
        <v>57</v>
      </c>
      <c r="K2" s="84">
        <v>58</v>
      </c>
      <c r="L2" s="84">
        <v>59</v>
      </c>
      <c r="M2" s="84">
        <v>60</v>
      </c>
      <c r="N2" s="84">
        <v>61</v>
      </c>
      <c r="O2" s="84">
        <v>62</v>
      </c>
      <c r="P2" s="84">
        <v>63</v>
      </c>
      <c r="Q2" s="84">
        <v>64</v>
      </c>
      <c r="R2" s="84">
        <v>65</v>
      </c>
    </row>
    <row r="3" spans="1:18" x14ac:dyDescent="0.3">
      <c r="A3" s="87">
        <v>1</v>
      </c>
      <c r="B3" s="85">
        <v>10</v>
      </c>
      <c r="C3" s="79">
        <v>0</v>
      </c>
      <c r="D3" s="79">
        <v>0</v>
      </c>
      <c r="E3" s="79">
        <v>0</v>
      </c>
      <c r="F3" s="79">
        <v>0</v>
      </c>
      <c r="G3" s="79">
        <v>0</v>
      </c>
      <c r="H3" s="79">
        <v>0</v>
      </c>
      <c r="I3" s="79">
        <v>0.05</v>
      </c>
      <c r="J3" s="79">
        <v>0.1</v>
      </c>
      <c r="K3" s="79">
        <v>0.15</v>
      </c>
      <c r="L3" s="79">
        <v>0.2</v>
      </c>
      <c r="M3" s="79">
        <v>0.25</v>
      </c>
      <c r="N3" s="79">
        <v>0.3</v>
      </c>
      <c r="O3" s="79">
        <v>0.35</v>
      </c>
      <c r="P3" s="79">
        <v>0.4</v>
      </c>
      <c r="Q3" s="79">
        <v>0.45</v>
      </c>
      <c r="R3" s="79">
        <v>0.5</v>
      </c>
    </row>
    <row r="4" spans="1:18" x14ac:dyDescent="0.3">
      <c r="A4" s="87">
        <v>2</v>
      </c>
      <c r="B4" s="85">
        <v>11</v>
      </c>
      <c r="C4" s="79">
        <v>0</v>
      </c>
      <c r="D4" s="79">
        <v>0</v>
      </c>
      <c r="E4" s="79">
        <v>0</v>
      </c>
      <c r="F4" s="79">
        <v>0</v>
      </c>
      <c r="G4" s="79">
        <v>0</v>
      </c>
      <c r="H4" s="79">
        <v>0</v>
      </c>
      <c r="I4" s="79">
        <v>5.5E-2</v>
      </c>
      <c r="J4" s="79">
        <v>0.11</v>
      </c>
      <c r="K4" s="79">
        <v>0.16500000000000001</v>
      </c>
      <c r="L4" s="79">
        <v>0.22</v>
      </c>
      <c r="M4" s="79">
        <v>0.27500000000000002</v>
      </c>
      <c r="N4" s="79">
        <v>0.33</v>
      </c>
      <c r="O4" s="79">
        <v>0.38500000000000001</v>
      </c>
      <c r="P4" s="79">
        <v>0.44</v>
      </c>
      <c r="Q4" s="79">
        <v>0.495</v>
      </c>
      <c r="R4" s="79">
        <v>0.55000000000000004</v>
      </c>
    </row>
    <row r="5" spans="1:18" x14ac:dyDescent="0.3">
      <c r="A5" s="87">
        <v>3</v>
      </c>
      <c r="B5" s="85">
        <v>12</v>
      </c>
      <c r="C5" s="79">
        <v>0</v>
      </c>
      <c r="D5" s="79">
        <v>0</v>
      </c>
      <c r="E5" s="79">
        <v>0</v>
      </c>
      <c r="F5" s="79">
        <v>0</v>
      </c>
      <c r="G5" s="79">
        <v>0</v>
      </c>
      <c r="H5" s="79">
        <v>0</v>
      </c>
      <c r="I5" s="79">
        <v>0.06</v>
      </c>
      <c r="J5" s="79">
        <v>0.12</v>
      </c>
      <c r="K5" s="79">
        <v>0.18</v>
      </c>
      <c r="L5" s="79">
        <v>0.24</v>
      </c>
      <c r="M5" s="79">
        <v>0.3</v>
      </c>
      <c r="N5" s="79">
        <v>0.36</v>
      </c>
      <c r="O5" s="79">
        <v>0.42</v>
      </c>
      <c r="P5" s="79">
        <v>0.48</v>
      </c>
      <c r="Q5" s="79">
        <v>0.54</v>
      </c>
      <c r="R5" s="79">
        <v>0.6</v>
      </c>
    </row>
    <row r="6" spans="1:18" x14ac:dyDescent="0.3">
      <c r="A6" s="87">
        <v>4</v>
      </c>
      <c r="B6" s="85">
        <v>13</v>
      </c>
      <c r="C6" s="79">
        <v>0</v>
      </c>
      <c r="D6" s="79">
        <v>0</v>
      </c>
      <c r="E6" s="79">
        <v>0</v>
      </c>
      <c r="F6" s="79">
        <v>0</v>
      </c>
      <c r="G6" s="79">
        <v>0</v>
      </c>
      <c r="H6" s="79">
        <v>0</v>
      </c>
      <c r="I6" s="79">
        <v>6.5000000000000002E-2</v>
      </c>
      <c r="J6" s="79">
        <v>0.13</v>
      </c>
      <c r="K6" s="79">
        <v>0.19500000000000001</v>
      </c>
      <c r="L6" s="79">
        <v>0.26</v>
      </c>
      <c r="M6" s="79">
        <v>0.32500000000000001</v>
      </c>
      <c r="N6" s="79">
        <v>0.39</v>
      </c>
      <c r="O6" s="79">
        <v>0.45500000000000002</v>
      </c>
      <c r="P6" s="79">
        <v>0.52</v>
      </c>
      <c r="Q6" s="79">
        <v>0.58499999999999996</v>
      </c>
      <c r="R6" s="79">
        <v>0.65</v>
      </c>
    </row>
    <row r="7" spans="1:18" x14ac:dyDescent="0.3">
      <c r="A7" s="87">
        <v>5</v>
      </c>
      <c r="B7" s="85">
        <v>14</v>
      </c>
      <c r="C7" s="79">
        <v>0</v>
      </c>
      <c r="D7" s="79">
        <v>0</v>
      </c>
      <c r="E7" s="79">
        <v>0</v>
      </c>
      <c r="F7" s="79">
        <v>0</v>
      </c>
      <c r="G7" s="79">
        <v>0</v>
      </c>
      <c r="H7" s="79">
        <v>0</v>
      </c>
      <c r="I7" s="79">
        <v>7.0000000000000007E-2</v>
      </c>
      <c r="J7" s="79">
        <v>0.14000000000000001</v>
      </c>
      <c r="K7" s="79">
        <v>0.21</v>
      </c>
      <c r="L7" s="79">
        <v>0.28000000000000003</v>
      </c>
      <c r="M7" s="79">
        <v>0.35</v>
      </c>
      <c r="N7" s="79">
        <v>0.42</v>
      </c>
      <c r="O7" s="79">
        <v>0.49</v>
      </c>
      <c r="P7" s="79">
        <v>0.56000000000000005</v>
      </c>
      <c r="Q7" s="79">
        <v>0.63</v>
      </c>
      <c r="R7" s="79">
        <v>0.7</v>
      </c>
    </row>
    <row r="8" spans="1:18" x14ac:dyDescent="0.3">
      <c r="A8" s="87">
        <v>6</v>
      </c>
      <c r="B8" s="85">
        <v>15</v>
      </c>
      <c r="C8" s="79">
        <v>0</v>
      </c>
      <c r="D8" s="79">
        <v>0</v>
      </c>
      <c r="E8" s="79">
        <v>0</v>
      </c>
      <c r="F8" s="79">
        <v>0</v>
      </c>
      <c r="G8" s="79">
        <v>0</v>
      </c>
      <c r="H8" s="79">
        <v>0</v>
      </c>
      <c r="I8" s="79">
        <v>7.4999999999999997E-2</v>
      </c>
      <c r="J8" s="79">
        <v>0.15</v>
      </c>
      <c r="K8" s="79">
        <v>0.22500000000000001</v>
      </c>
      <c r="L8" s="79">
        <v>0.3</v>
      </c>
      <c r="M8" s="79">
        <v>0.375</v>
      </c>
      <c r="N8" s="79">
        <v>0.45</v>
      </c>
      <c r="O8" s="79">
        <v>0.52500000000000002</v>
      </c>
      <c r="P8" s="79">
        <v>0.6</v>
      </c>
      <c r="Q8" s="79">
        <v>0.67500000000000004</v>
      </c>
      <c r="R8" s="79">
        <v>0.75</v>
      </c>
    </row>
    <row r="9" spans="1:18" x14ac:dyDescent="0.3">
      <c r="A9" s="87">
        <v>7</v>
      </c>
      <c r="B9" s="85">
        <v>16</v>
      </c>
      <c r="C9" s="79">
        <v>0</v>
      </c>
      <c r="D9" s="79">
        <v>0</v>
      </c>
      <c r="E9" s="79">
        <v>0</v>
      </c>
      <c r="F9" s="79">
        <v>0</v>
      </c>
      <c r="G9" s="79">
        <v>0</v>
      </c>
      <c r="H9" s="79">
        <v>0</v>
      </c>
      <c r="I9" s="79">
        <v>0.08</v>
      </c>
      <c r="J9" s="79">
        <v>0.16</v>
      </c>
      <c r="K9" s="79">
        <v>0.24</v>
      </c>
      <c r="L9" s="79">
        <v>0.32</v>
      </c>
      <c r="M9" s="79">
        <v>0.4</v>
      </c>
      <c r="N9" s="79">
        <v>0.48</v>
      </c>
      <c r="O9" s="79">
        <v>0.56000000000000005</v>
      </c>
      <c r="P9" s="79">
        <v>0.64</v>
      </c>
      <c r="Q9" s="79">
        <v>0.72</v>
      </c>
      <c r="R9" s="79">
        <v>0.8</v>
      </c>
    </row>
    <row r="10" spans="1:18" x14ac:dyDescent="0.3">
      <c r="A10" s="87">
        <v>8</v>
      </c>
      <c r="B10" s="85">
        <v>17</v>
      </c>
      <c r="C10" s="79">
        <v>0</v>
      </c>
      <c r="D10" s="79">
        <v>0</v>
      </c>
      <c r="E10" s="79">
        <v>0</v>
      </c>
      <c r="F10" s="79">
        <v>0</v>
      </c>
      <c r="G10" s="79">
        <v>0</v>
      </c>
      <c r="H10" s="79">
        <v>0</v>
      </c>
      <c r="I10" s="79">
        <v>8.5000000000000006E-2</v>
      </c>
      <c r="J10" s="79">
        <v>0.17</v>
      </c>
      <c r="K10" s="79">
        <v>0.255</v>
      </c>
      <c r="L10" s="79">
        <v>0.34</v>
      </c>
      <c r="M10" s="79">
        <v>0.42499999999999999</v>
      </c>
      <c r="N10" s="79">
        <v>0.51</v>
      </c>
      <c r="O10" s="79">
        <v>0.59499999999999997</v>
      </c>
      <c r="P10" s="79">
        <v>0.68</v>
      </c>
      <c r="Q10" s="79">
        <v>0.76500000000000001</v>
      </c>
      <c r="R10" s="79">
        <v>0.85</v>
      </c>
    </row>
    <row r="11" spans="1:18" x14ac:dyDescent="0.3">
      <c r="A11" s="87">
        <v>9</v>
      </c>
      <c r="B11" s="85">
        <v>18</v>
      </c>
      <c r="C11" s="79">
        <v>0</v>
      </c>
      <c r="D11" s="79">
        <v>0</v>
      </c>
      <c r="E11" s="79">
        <v>0</v>
      </c>
      <c r="F11" s="79">
        <v>0</v>
      </c>
      <c r="G11" s="79">
        <v>0</v>
      </c>
      <c r="H11" s="79">
        <v>0</v>
      </c>
      <c r="I11" s="79">
        <v>0.09</v>
      </c>
      <c r="J11" s="79">
        <v>0.18</v>
      </c>
      <c r="K11" s="79">
        <v>0.27</v>
      </c>
      <c r="L11" s="79">
        <v>0.36</v>
      </c>
      <c r="M11" s="79">
        <v>0.45</v>
      </c>
      <c r="N11" s="79">
        <v>0.54</v>
      </c>
      <c r="O11" s="79">
        <v>0.63</v>
      </c>
      <c r="P11" s="79">
        <v>0.72</v>
      </c>
      <c r="Q11" s="79">
        <v>0.81</v>
      </c>
      <c r="R11" s="79">
        <v>0.9</v>
      </c>
    </row>
    <row r="12" spans="1:18" x14ac:dyDescent="0.3">
      <c r="A12" s="87">
        <v>10</v>
      </c>
      <c r="B12" s="85">
        <v>19</v>
      </c>
      <c r="C12" s="79">
        <v>0</v>
      </c>
      <c r="D12" s="79">
        <v>0</v>
      </c>
      <c r="E12" s="79">
        <v>0</v>
      </c>
      <c r="F12" s="79">
        <v>0</v>
      </c>
      <c r="G12" s="79">
        <v>0</v>
      </c>
      <c r="H12" s="79">
        <v>0</v>
      </c>
      <c r="I12" s="79">
        <v>9.5000000000000001E-2</v>
      </c>
      <c r="J12" s="79">
        <v>0.19</v>
      </c>
      <c r="K12" s="79">
        <v>0.28499999999999998</v>
      </c>
      <c r="L12" s="79">
        <v>0.38</v>
      </c>
      <c r="M12" s="79">
        <v>0.47499999999999998</v>
      </c>
      <c r="N12" s="79">
        <v>0.56999999999999995</v>
      </c>
      <c r="O12" s="79">
        <v>0.66500000000000004</v>
      </c>
      <c r="P12" s="79">
        <v>0.76</v>
      </c>
      <c r="Q12" s="79">
        <v>0.85499999999999998</v>
      </c>
      <c r="R12" s="79">
        <v>0.95</v>
      </c>
    </row>
    <row r="13" spans="1:18" x14ac:dyDescent="0.3">
      <c r="A13" s="87">
        <v>11</v>
      </c>
      <c r="B13" s="85">
        <v>20</v>
      </c>
      <c r="C13" s="79">
        <v>0</v>
      </c>
      <c r="D13" s="79">
        <v>0</v>
      </c>
      <c r="E13" s="79">
        <v>0</v>
      </c>
      <c r="F13" s="79">
        <v>0</v>
      </c>
      <c r="G13" s="79">
        <v>0</v>
      </c>
      <c r="H13" s="79">
        <v>0</v>
      </c>
      <c r="I13" s="79">
        <v>0.1</v>
      </c>
      <c r="J13" s="79">
        <v>0.2</v>
      </c>
      <c r="K13" s="79">
        <v>0.3</v>
      </c>
      <c r="L13" s="79">
        <v>0.4</v>
      </c>
      <c r="M13" s="79">
        <v>0.5</v>
      </c>
      <c r="N13" s="79">
        <v>0.6</v>
      </c>
      <c r="O13" s="79">
        <v>0.7</v>
      </c>
      <c r="P13" s="79">
        <v>0.8</v>
      </c>
      <c r="Q13" s="79">
        <v>0.9</v>
      </c>
      <c r="R13" s="79">
        <v>1</v>
      </c>
    </row>
    <row r="15" spans="1:18" x14ac:dyDescent="0.3">
      <c r="B15" s="81" t="s">
        <v>117</v>
      </c>
      <c r="C15" s="81" t="s">
        <v>116</v>
      </c>
      <c r="D15" s="91"/>
      <c r="E15" t="s">
        <v>118</v>
      </c>
      <c r="I15" s="90" t="s">
        <v>122</v>
      </c>
      <c r="J15" s="90" t="s">
        <v>123</v>
      </c>
    </row>
    <row r="16" spans="1:18" x14ac:dyDescent="0.3">
      <c r="B16" s="83">
        <f>IF('Medical, Dental Estimator'!C13&gt;20,20,'Medical, Dental Estimator'!C13)</f>
        <v>20</v>
      </c>
      <c r="C16" s="83">
        <f>IF('Medical, Dental Estimator'!C11&gt;65,65,'Medical, Dental Estimator'!C11)</f>
        <v>60</v>
      </c>
      <c r="D16" s="90"/>
      <c r="E16" s="86">
        <f>INDEX(C3:R13,MATCH(B16,B3:B13,0),MATCH(C16,C2:R2,0))</f>
        <v>0.5</v>
      </c>
    </row>
    <row r="17" spans="2:7" x14ac:dyDescent="0.3">
      <c r="B17" s="82"/>
      <c r="C17" s="82"/>
      <c r="E17" s="88">
        <f>IF(B16&gt;=20,INDEX(C3:R13,MATCH(20,B3:B13,0),MATCH(C16,C2:R2,0)),INDEX(C3:R13,MATCH(B16,B3:B13,0),MATCH(C16,C2:R2,0)))</f>
        <v>0.5</v>
      </c>
      <c r="F17" t="s">
        <v>119</v>
      </c>
    </row>
    <row r="18" spans="2:7" x14ac:dyDescent="0.3">
      <c r="B18" s="82"/>
      <c r="C18" s="82"/>
      <c r="E18" s="88">
        <f>IF(C16&gt;=65,INDEX(C3:R13,MATCH(B16,B3:B13,0),MATCH(65,C2:R2,0)),INDEX(C3:R13,MATCH(B16,B3:B13,0),MATCH(C16,C2:R2,0)))</f>
        <v>0.5</v>
      </c>
      <c r="F18" t="s">
        <v>120</v>
      </c>
    </row>
    <row r="19" spans="2:7" x14ac:dyDescent="0.3">
      <c r="B19" s="82"/>
      <c r="C19" s="82"/>
      <c r="D19" s="89" t="s">
        <v>121</v>
      </c>
      <c r="E19" s="88"/>
    </row>
    <row r="20" spans="2:7" x14ac:dyDescent="0.3">
      <c r="B20" s="82"/>
      <c r="C20" s="82"/>
      <c r="E20" s="88"/>
    </row>
    <row r="21" spans="2:7" x14ac:dyDescent="0.3">
      <c r="B21">
        <v>10</v>
      </c>
      <c r="C21">
        <v>50</v>
      </c>
      <c r="D21" t="str">
        <f>CONCATENATE(B21,C21)</f>
        <v>1050</v>
      </c>
      <c r="E21" s="80">
        <f>INDEX(C3:R13,MATCH(B21,B3:B13,0),MATCH(C21,C2:R2,0))</f>
        <v>0</v>
      </c>
    </row>
    <row r="22" spans="2:7" x14ac:dyDescent="0.3">
      <c r="B22">
        <v>10</v>
      </c>
      <c r="C22">
        <v>51</v>
      </c>
      <c r="D22" t="str">
        <f t="shared" ref="D22:D85" si="0">CONCATENATE(B22,C22)</f>
        <v>1051</v>
      </c>
      <c r="E22" s="80"/>
    </row>
    <row r="23" spans="2:7" x14ac:dyDescent="0.3">
      <c r="B23">
        <v>10</v>
      </c>
      <c r="C23">
        <v>52</v>
      </c>
      <c r="D23" t="str">
        <f t="shared" si="0"/>
        <v>1052</v>
      </c>
      <c r="E23" s="80"/>
    </row>
    <row r="24" spans="2:7" x14ac:dyDescent="0.3">
      <c r="B24">
        <v>10</v>
      </c>
      <c r="C24">
        <v>53</v>
      </c>
      <c r="D24" t="str">
        <f t="shared" si="0"/>
        <v>1053</v>
      </c>
      <c r="E24" s="80"/>
      <c r="G24" t="str">
        <f>IF(OR(B16&gt;=20,C16&gt;=65),"yay","never mind")</f>
        <v>yay</v>
      </c>
    </row>
    <row r="25" spans="2:7" x14ac:dyDescent="0.3">
      <c r="B25">
        <v>10</v>
      </c>
      <c r="C25">
        <v>54</v>
      </c>
      <c r="D25" t="str">
        <f t="shared" si="0"/>
        <v>1054</v>
      </c>
      <c r="E25" s="80"/>
    </row>
    <row r="26" spans="2:7" x14ac:dyDescent="0.3">
      <c r="B26">
        <v>10</v>
      </c>
      <c r="C26">
        <v>55</v>
      </c>
      <c r="D26" t="str">
        <f t="shared" si="0"/>
        <v>1055</v>
      </c>
      <c r="E26" s="80"/>
    </row>
    <row r="27" spans="2:7" x14ac:dyDescent="0.3">
      <c r="B27">
        <v>10</v>
      </c>
      <c r="C27">
        <v>56</v>
      </c>
      <c r="D27" t="str">
        <f t="shared" si="0"/>
        <v>1056</v>
      </c>
      <c r="E27" s="80"/>
    </row>
    <row r="28" spans="2:7" x14ac:dyDescent="0.3">
      <c r="B28">
        <v>10</v>
      </c>
      <c r="C28">
        <v>57</v>
      </c>
      <c r="D28" t="str">
        <f t="shared" si="0"/>
        <v>1057</v>
      </c>
      <c r="E28" s="80"/>
    </row>
    <row r="29" spans="2:7" x14ac:dyDescent="0.3">
      <c r="B29">
        <v>10</v>
      </c>
      <c r="C29">
        <v>58</v>
      </c>
      <c r="D29" t="str">
        <f t="shared" si="0"/>
        <v>1058</v>
      </c>
      <c r="E29" s="80"/>
    </row>
    <row r="30" spans="2:7" x14ac:dyDescent="0.3">
      <c r="B30">
        <v>10</v>
      </c>
      <c r="C30">
        <v>59</v>
      </c>
      <c r="D30" t="str">
        <f t="shared" si="0"/>
        <v>1059</v>
      </c>
      <c r="E30" s="80"/>
    </row>
    <row r="31" spans="2:7" x14ac:dyDescent="0.3">
      <c r="B31">
        <v>10</v>
      </c>
      <c r="C31">
        <v>60</v>
      </c>
      <c r="D31" t="str">
        <f t="shared" si="0"/>
        <v>1060</v>
      </c>
      <c r="E31" s="80"/>
    </row>
    <row r="32" spans="2:7" x14ac:dyDescent="0.3">
      <c r="B32">
        <v>10</v>
      </c>
      <c r="C32">
        <v>61</v>
      </c>
      <c r="D32" t="str">
        <f t="shared" si="0"/>
        <v>1061</v>
      </c>
      <c r="E32" s="80"/>
    </row>
    <row r="33" spans="2:5" x14ac:dyDescent="0.3">
      <c r="B33">
        <v>10</v>
      </c>
      <c r="C33">
        <v>62</v>
      </c>
      <c r="D33" t="str">
        <f t="shared" si="0"/>
        <v>1062</v>
      </c>
      <c r="E33" s="80"/>
    </row>
    <row r="34" spans="2:5" x14ac:dyDescent="0.3">
      <c r="B34">
        <v>10</v>
      </c>
      <c r="C34">
        <v>63</v>
      </c>
      <c r="D34" t="str">
        <f t="shared" si="0"/>
        <v>1063</v>
      </c>
      <c r="E34" s="80"/>
    </row>
    <row r="35" spans="2:5" x14ac:dyDescent="0.3">
      <c r="B35">
        <v>10</v>
      </c>
      <c r="C35">
        <v>64</v>
      </c>
      <c r="D35" t="str">
        <f t="shared" si="0"/>
        <v>1064</v>
      </c>
      <c r="E35" s="80"/>
    </row>
    <row r="36" spans="2:5" x14ac:dyDescent="0.3">
      <c r="B36">
        <v>10</v>
      </c>
      <c r="C36">
        <v>65</v>
      </c>
      <c r="D36" t="str">
        <f t="shared" si="0"/>
        <v>1065</v>
      </c>
      <c r="E36" s="80"/>
    </row>
    <row r="37" spans="2:5" x14ac:dyDescent="0.3">
      <c r="B37">
        <v>11</v>
      </c>
      <c r="C37">
        <v>50</v>
      </c>
      <c r="D37" t="str">
        <f t="shared" si="0"/>
        <v>1150</v>
      </c>
      <c r="E37" s="80"/>
    </row>
    <row r="38" spans="2:5" x14ac:dyDescent="0.3">
      <c r="B38">
        <v>11</v>
      </c>
      <c r="C38">
        <v>51</v>
      </c>
      <c r="D38" t="str">
        <f t="shared" si="0"/>
        <v>1151</v>
      </c>
      <c r="E38" s="80"/>
    </row>
    <row r="39" spans="2:5" x14ac:dyDescent="0.3">
      <c r="B39">
        <v>11</v>
      </c>
      <c r="C39">
        <v>52</v>
      </c>
      <c r="D39" t="str">
        <f t="shared" si="0"/>
        <v>1152</v>
      </c>
      <c r="E39" s="80"/>
    </row>
    <row r="40" spans="2:5" x14ac:dyDescent="0.3">
      <c r="B40">
        <v>11</v>
      </c>
      <c r="C40">
        <v>53</v>
      </c>
      <c r="D40" t="str">
        <f t="shared" si="0"/>
        <v>1153</v>
      </c>
      <c r="E40" s="80"/>
    </row>
    <row r="41" spans="2:5" x14ac:dyDescent="0.3">
      <c r="B41">
        <v>11</v>
      </c>
      <c r="C41">
        <v>54</v>
      </c>
      <c r="D41" t="str">
        <f t="shared" si="0"/>
        <v>1154</v>
      </c>
      <c r="E41" s="80"/>
    </row>
    <row r="42" spans="2:5" x14ac:dyDescent="0.3">
      <c r="B42">
        <v>11</v>
      </c>
      <c r="C42">
        <v>55</v>
      </c>
      <c r="D42" t="str">
        <f t="shared" si="0"/>
        <v>1155</v>
      </c>
      <c r="E42" s="80"/>
    </row>
    <row r="43" spans="2:5" x14ac:dyDescent="0.3">
      <c r="B43">
        <v>11</v>
      </c>
      <c r="C43">
        <v>56</v>
      </c>
      <c r="D43" t="str">
        <f t="shared" si="0"/>
        <v>1156</v>
      </c>
      <c r="E43" s="80"/>
    </row>
    <row r="44" spans="2:5" x14ac:dyDescent="0.3">
      <c r="B44">
        <v>11</v>
      </c>
      <c r="C44">
        <v>57</v>
      </c>
      <c r="D44" t="str">
        <f t="shared" si="0"/>
        <v>1157</v>
      </c>
      <c r="E44" s="80"/>
    </row>
    <row r="45" spans="2:5" x14ac:dyDescent="0.3">
      <c r="B45">
        <v>11</v>
      </c>
      <c r="C45">
        <v>58</v>
      </c>
      <c r="D45" t="str">
        <f t="shared" si="0"/>
        <v>1158</v>
      </c>
      <c r="E45" s="80"/>
    </row>
    <row r="46" spans="2:5" x14ac:dyDescent="0.3">
      <c r="B46">
        <v>11</v>
      </c>
      <c r="C46">
        <v>59</v>
      </c>
      <c r="D46" t="str">
        <f t="shared" si="0"/>
        <v>1159</v>
      </c>
      <c r="E46" s="80"/>
    </row>
    <row r="47" spans="2:5" x14ac:dyDescent="0.3">
      <c r="B47">
        <v>11</v>
      </c>
      <c r="C47">
        <v>60</v>
      </c>
      <c r="D47" t="str">
        <f t="shared" si="0"/>
        <v>1160</v>
      </c>
      <c r="E47" s="80"/>
    </row>
    <row r="48" spans="2:5" x14ac:dyDescent="0.3">
      <c r="B48">
        <v>11</v>
      </c>
      <c r="C48">
        <v>61</v>
      </c>
      <c r="D48" t="str">
        <f t="shared" si="0"/>
        <v>1161</v>
      </c>
      <c r="E48" s="80"/>
    </row>
    <row r="49" spans="2:5" x14ac:dyDescent="0.3">
      <c r="B49">
        <v>11</v>
      </c>
      <c r="C49">
        <v>62</v>
      </c>
      <c r="D49" t="str">
        <f t="shared" si="0"/>
        <v>1162</v>
      </c>
      <c r="E49" s="80"/>
    </row>
    <row r="50" spans="2:5" x14ac:dyDescent="0.3">
      <c r="B50">
        <v>11</v>
      </c>
      <c r="C50">
        <v>63</v>
      </c>
      <c r="D50" t="str">
        <f t="shared" si="0"/>
        <v>1163</v>
      </c>
      <c r="E50" s="80"/>
    </row>
    <row r="51" spans="2:5" x14ac:dyDescent="0.3">
      <c r="B51">
        <v>11</v>
      </c>
      <c r="C51">
        <v>64</v>
      </c>
      <c r="D51" t="str">
        <f t="shared" si="0"/>
        <v>1164</v>
      </c>
      <c r="E51" s="80"/>
    </row>
    <row r="52" spans="2:5" x14ac:dyDescent="0.3">
      <c r="B52">
        <v>11</v>
      </c>
      <c r="C52">
        <v>65</v>
      </c>
      <c r="D52" t="str">
        <f t="shared" si="0"/>
        <v>1165</v>
      </c>
      <c r="E52" s="80"/>
    </row>
    <row r="53" spans="2:5" x14ac:dyDescent="0.3">
      <c r="B53">
        <v>12</v>
      </c>
      <c r="C53">
        <v>50</v>
      </c>
      <c r="D53" t="str">
        <f t="shared" si="0"/>
        <v>1250</v>
      </c>
      <c r="E53" s="80"/>
    </row>
    <row r="54" spans="2:5" x14ac:dyDescent="0.3">
      <c r="B54">
        <v>12</v>
      </c>
      <c r="C54">
        <v>51</v>
      </c>
      <c r="D54" t="str">
        <f t="shared" si="0"/>
        <v>1251</v>
      </c>
      <c r="E54" s="80"/>
    </row>
    <row r="55" spans="2:5" x14ac:dyDescent="0.3">
      <c r="B55">
        <v>12</v>
      </c>
      <c r="C55">
        <v>52</v>
      </c>
      <c r="D55" t="str">
        <f t="shared" si="0"/>
        <v>1252</v>
      </c>
      <c r="E55" s="80"/>
    </row>
    <row r="56" spans="2:5" x14ac:dyDescent="0.3">
      <c r="B56">
        <v>12</v>
      </c>
      <c r="C56">
        <v>53</v>
      </c>
      <c r="D56" t="str">
        <f t="shared" si="0"/>
        <v>1253</v>
      </c>
      <c r="E56" s="80"/>
    </row>
    <row r="57" spans="2:5" x14ac:dyDescent="0.3">
      <c r="B57">
        <v>12</v>
      </c>
      <c r="C57">
        <v>54</v>
      </c>
      <c r="D57" t="str">
        <f t="shared" si="0"/>
        <v>1254</v>
      </c>
      <c r="E57" s="80"/>
    </row>
    <row r="58" spans="2:5" x14ac:dyDescent="0.3">
      <c r="B58">
        <v>12</v>
      </c>
      <c r="C58">
        <v>55</v>
      </c>
      <c r="D58" t="str">
        <f t="shared" si="0"/>
        <v>1255</v>
      </c>
      <c r="E58" s="80"/>
    </row>
    <row r="59" spans="2:5" x14ac:dyDescent="0.3">
      <c r="B59">
        <v>12</v>
      </c>
      <c r="C59">
        <v>56</v>
      </c>
      <c r="D59" t="str">
        <f t="shared" si="0"/>
        <v>1256</v>
      </c>
      <c r="E59" s="80"/>
    </row>
    <row r="60" spans="2:5" x14ac:dyDescent="0.3">
      <c r="B60">
        <v>12</v>
      </c>
      <c r="C60">
        <v>57</v>
      </c>
      <c r="D60" t="str">
        <f t="shared" si="0"/>
        <v>1257</v>
      </c>
      <c r="E60" s="80"/>
    </row>
    <row r="61" spans="2:5" x14ac:dyDescent="0.3">
      <c r="B61">
        <v>12</v>
      </c>
      <c r="C61">
        <v>58</v>
      </c>
      <c r="D61" t="str">
        <f t="shared" si="0"/>
        <v>1258</v>
      </c>
      <c r="E61" s="80"/>
    </row>
    <row r="62" spans="2:5" x14ac:dyDescent="0.3">
      <c r="B62">
        <v>12</v>
      </c>
      <c r="C62">
        <v>59</v>
      </c>
      <c r="D62" t="str">
        <f t="shared" si="0"/>
        <v>1259</v>
      </c>
      <c r="E62" s="80"/>
    </row>
    <row r="63" spans="2:5" x14ac:dyDescent="0.3">
      <c r="B63">
        <v>12</v>
      </c>
      <c r="C63">
        <v>60</v>
      </c>
      <c r="D63" t="str">
        <f t="shared" si="0"/>
        <v>1260</v>
      </c>
      <c r="E63" s="80"/>
    </row>
    <row r="64" spans="2:5" x14ac:dyDescent="0.3">
      <c r="B64">
        <v>12</v>
      </c>
      <c r="C64">
        <v>61</v>
      </c>
      <c r="D64" t="str">
        <f t="shared" si="0"/>
        <v>1261</v>
      </c>
      <c r="E64" s="80"/>
    </row>
    <row r="65" spans="2:5" x14ac:dyDescent="0.3">
      <c r="B65">
        <v>12</v>
      </c>
      <c r="C65">
        <v>62</v>
      </c>
      <c r="D65" t="str">
        <f t="shared" si="0"/>
        <v>1262</v>
      </c>
      <c r="E65" s="80"/>
    </row>
    <row r="66" spans="2:5" x14ac:dyDescent="0.3">
      <c r="B66">
        <v>12</v>
      </c>
      <c r="C66">
        <v>63</v>
      </c>
      <c r="D66" t="str">
        <f t="shared" si="0"/>
        <v>1263</v>
      </c>
      <c r="E66" s="80"/>
    </row>
    <row r="67" spans="2:5" x14ac:dyDescent="0.3">
      <c r="B67">
        <v>12</v>
      </c>
      <c r="C67">
        <v>64</v>
      </c>
      <c r="D67" t="str">
        <f t="shared" si="0"/>
        <v>1264</v>
      </c>
      <c r="E67" s="80"/>
    </row>
    <row r="68" spans="2:5" x14ac:dyDescent="0.3">
      <c r="B68">
        <v>12</v>
      </c>
      <c r="C68">
        <v>65</v>
      </c>
      <c r="D68" t="str">
        <f t="shared" si="0"/>
        <v>1265</v>
      </c>
      <c r="E68" s="80"/>
    </row>
    <row r="69" spans="2:5" x14ac:dyDescent="0.3">
      <c r="B69">
        <v>13</v>
      </c>
      <c r="C69">
        <v>50</v>
      </c>
      <c r="D69" t="str">
        <f t="shared" si="0"/>
        <v>1350</v>
      </c>
      <c r="E69" s="80"/>
    </row>
    <row r="70" spans="2:5" x14ac:dyDescent="0.3">
      <c r="B70">
        <v>13</v>
      </c>
      <c r="C70">
        <v>51</v>
      </c>
      <c r="D70" t="str">
        <f t="shared" si="0"/>
        <v>1351</v>
      </c>
      <c r="E70" s="80"/>
    </row>
    <row r="71" spans="2:5" x14ac:dyDescent="0.3">
      <c r="B71">
        <v>13</v>
      </c>
      <c r="C71">
        <v>52</v>
      </c>
      <c r="D71" t="str">
        <f t="shared" si="0"/>
        <v>1352</v>
      </c>
      <c r="E71" s="80"/>
    </row>
    <row r="72" spans="2:5" x14ac:dyDescent="0.3">
      <c r="B72">
        <v>13</v>
      </c>
      <c r="C72">
        <v>53</v>
      </c>
      <c r="D72" t="str">
        <f t="shared" si="0"/>
        <v>1353</v>
      </c>
      <c r="E72" s="80"/>
    </row>
    <row r="73" spans="2:5" x14ac:dyDescent="0.3">
      <c r="B73">
        <v>13</v>
      </c>
      <c r="C73">
        <v>54</v>
      </c>
      <c r="D73" t="str">
        <f t="shared" si="0"/>
        <v>1354</v>
      </c>
      <c r="E73" s="80"/>
    </row>
    <row r="74" spans="2:5" x14ac:dyDescent="0.3">
      <c r="B74">
        <v>13</v>
      </c>
      <c r="C74">
        <v>55</v>
      </c>
      <c r="D74" t="str">
        <f t="shared" si="0"/>
        <v>1355</v>
      </c>
      <c r="E74" s="80"/>
    </row>
    <row r="75" spans="2:5" x14ac:dyDescent="0.3">
      <c r="B75">
        <v>13</v>
      </c>
      <c r="C75">
        <v>56</v>
      </c>
      <c r="D75" t="str">
        <f t="shared" si="0"/>
        <v>1356</v>
      </c>
      <c r="E75" s="80"/>
    </row>
    <row r="76" spans="2:5" x14ac:dyDescent="0.3">
      <c r="B76">
        <v>13</v>
      </c>
      <c r="C76">
        <v>57</v>
      </c>
      <c r="D76" t="str">
        <f t="shared" si="0"/>
        <v>1357</v>
      </c>
      <c r="E76" s="80"/>
    </row>
    <row r="77" spans="2:5" x14ac:dyDescent="0.3">
      <c r="B77">
        <v>13</v>
      </c>
      <c r="C77">
        <v>58</v>
      </c>
      <c r="D77" t="str">
        <f t="shared" si="0"/>
        <v>1358</v>
      </c>
      <c r="E77" s="80"/>
    </row>
    <row r="78" spans="2:5" x14ac:dyDescent="0.3">
      <c r="B78">
        <v>13</v>
      </c>
      <c r="C78">
        <v>59</v>
      </c>
      <c r="D78" t="str">
        <f t="shared" si="0"/>
        <v>1359</v>
      </c>
      <c r="E78" s="80"/>
    </row>
    <row r="79" spans="2:5" x14ac:dyDescent="0.3">
      <c r="B79">
        <v>13</v>
      </c>
      <c r="C79">
        <v>60</v>
      </c>
      <c r="D79" t="str">
        <f t="shared" si="0"/>
        <v>1360</v>
      </c>
      <c r="E79" s="80"/>
    </row>
    <row r="80" spans="2:5" x14ac:dyDescent="0.3">
      <c r="B80">
        <v>13</v>
      </c>
      <c r="C80">
        <v>61</v>
      </c>
      <c r="D80" t="str">
        <f t="shared" si="0"/>
        <v>1361</v>
      </c>
      <c r="E80" s="80"/>
    </row>
    <row r="81" spans="2:5" x14ac:dyDescent="0.3">
      <c r="B81">
        <v>13</v>
      </c>
      <c r="C81">
        <v>62</v>
      </c>
      <c r="D81" t="str">
        <f t="shared" si="0"/>
        <v>1362</v>
      </c>
      <c r="E81" s="80"/>
    </row>
    <row r="82" spans="2:5" x14ac:dyDescent="0.3">
      <c r="B82">
        <v>13</v>
      </c>
      <c r="C82">
        <v>63</v>
      </c>
      <c r="D82" t="str">
        <f t="shared" si="0"/>
        <v>1363</v>
      </c>
      <c r="E82" s="80"/>
    </row>
    <row r="83" spans="2:5" x14ac:dyDescent="0.3">
      <c r="B83">
        <v>13</v>
      </c>
      <c r="C83">
        <v>64</v>
      </c>
      <c r="D83" t="str">
        <f t="shared" si="0"/>
        <v>1364</v>
      </c>
      <c r="E83" s="80"/>
    </row>
    <row r="84" spans="2:5" x14ac:dyDescent="0.3">
      <c r="B84">
        <v>13</v>
      </c>
      <c r="C84">
        <v>65</v>
      </c>
      <c r="D84" t="str">
        <f t="shared" si="0"/>
        <v>1365</v>
      </c>
      <c r="E84" s="80"/>
    </row>
    <row r="85" spans="2:5" x14ac:dyDescent="0.3">
      <c r="B85">
        <v>14</v>
      </c>
      <c r="C85">
        <v>50</v>
      </c>
      <c r="D85" t="str">
        <f t="shared" si="0"/>
        <v>1450</v>
      </c>
      <c r="E85" s="80"/>
    </row>
    <row r="86" spans="2:5" x14ac:dyDescent="0.3">
      <c r="B86">
        <v>14</v>
      </c>
      <c r="C86">
        <v>51</v>
      </c>
      <c r="D86" t="str">
        <f t="shared" ref="D86:D149" si="1">CONCATENATE(B86,C86)</f>
        <v>1451</v>
      </c>
      <c r="E86" s="80"/>
    </row>
    <row r="87" spans="2:5" x14ac:dyDescent="0.3">
      <c r="B87">
        <v>14</v>
      </c>
      <c r="C87">
        <v>52</v>
      </c>
      <c r="D87" t="str">
        <f t="shared" si="1"/>
        <v>1452</v>
      </c>
      <c r="E87" s="80"/>
    </row>
    <row r="88" spans="2:5" x14ac:dyDescent="0.3">
      <c r="B88">
        <v>14</v>
      </c>
      <c r="C88">
        <v>53</v>
      </c>
      <c r="D88" t="str">
        <f t="shared" si="1"/>
        <v>1453</v>
      </c>
      <c r="E88" s="80"/>
    </row>
    <row r="89" spans="2:5" x14ac:dyDescent="0.3">
      <c r="B89">
        <v>14</v>
      </c>
      <c r="C89">
        <v>54</v>
      </c>
      <c r="D89" t="str">
        <f t="shared" si="1"/>
        <v>1454</v>
      </c>
      <c r="E89" s="80"/>
    </row>
    <row r="90" spans="2:5" x14ac:dyDescent="0.3">
      <c r="B90">
        <v>14</v>
      </c>
      <c r="C90">
        <v>55</v>
      </c>
      <c r="D90" t="str">
        <f t="shared" si="1"/>
        <v>1455</v>
      </c>
      <c r="E90" s="80"/>
    </row>
    <row r="91" spans="2:5" x14ac:dyDescent="0.3">
      <c r="B91">
        <v>14</v>
      </c>
      <c r="C91">
        <v>56</v>
      </c>
      <c r="D91" t="str">
        <f t="shared" si="1"/>
        <v>1456</v>
      </c>
      <c r="E91" s="80"/>
    </row>
    <row r="92" spans="2:5" x14ac:dyDescent="0.3">
      <c r="B92">
        <v>14</v>
      </c>
      <c r="C92">
        <v>57</v>
      </c>
      <c r="D92" t="str">
        <f t="shared" si="1"/>
        <v>1457</v>
      </c>
      <c r="E92" s="80"/>
    </row>
    <row r="93" spans="2:5" x14ac:dyDescent="0.3">
      <c r="B93">
        <v>14</v>
      </c>
      <c r="C93">
        <v>58</v>
      </c>
      <c r="D93" t="str">
        <f t="shared" si="1"/>
        <v>1458</v>
      </c>
      <c r="E93" s="80"/>
    </row>
    <row r="94" spans="2:5" x14ac:dyDescent="0.3">
      <c r="B94">
        <v>14</v>
      </c>
      <c r="C94">
        <v>59</v>
      </c>
      <c r="D94" t="str">
        <f t="shared" si="1"/>
        <v>1459</v>
      </c>
      <c r="E94" s="80"/>
    </row>
    <row r="95" spans="2:5" x14ac:dyDescent="0.3">
      <c r="B95">
        <v>14</v>
      </c>
      <c r="C95">
        <v>60</v>
      </c>
      <c r="D95" t="str">
        <f t="shared" si="1"/>
        <v>1460</v>
      </c>
      <c r="E95" s="80"/>
    </row>
    <row r="96" spans="2:5" x14ac:dyDescent="0.3">
      <c r="B96">
        <v>14</v>
      </c>
      <c r="C96">
        <v>61</v>
      </c>
      <c r="D96" t="str">
        <f t="shared" si="1"/>
        <v>1461</v>
      </c>
      <c r="E96" s="80"/>
    </row>
    <row r="97" spans="2:5" x14ac:dyDescent="0.3">
      <c r="B97">
        <v>14</v>
      </c>
      <c r="C97">
        <v>62</v>
      </c>
      <c r="D97" t="str">
        <f t="shared" si="1"/>
        <v>1462</v>
      </c>
      <c r="E97" s="80"/>
    </row>
    <row r="98" spans="2:5" x14ac:dyDescent="0.3">
      <c r="B98">
        <v>14</v>
      </c>
      <c r="C98">
        <v>63</v>
      </c>
      <c r="D98" t="str">
        <f t="shared" si="1"/>
        <v>1463</v>
      </c>
      <c r="E98" s="80"/>
    </row>
    <row r="99" spans="2:5" x14ac:dyDescent="0.3">
      <c r="B99">
        <v>14</v>
      </c>
      <c r="C99">
        <v>64</v>
      </c>
      <c r="D99" t="str">
        <f t="shared" si="1"/>
        <v>1464</v>
      </c>
      <c r="E99" s="80"/>
    </row>
    <row r="100" spans="2:5" x14ac:dyDescent="0.3">
      <c r="B100">
        <v>14</v>
      </c>
      <c r="C100">
        <v>65</v>
      </c>
      <c r="D100" t="str">
        <f t="shared" si="1"/>
        <v>1465</v>
      </c>
      <c r="E100" s="80"/>
    </row>
    <row r="101" spans="2:5" x14ac:dyDescent="0.3">
      <c r="B101">
        <v>15</v>
      </c>
      <c r="C101">
        <v>50</v>
      </c>
      <c r="D101" t="str">
        <f t="shared" si="1"/>
        <v>1550</v>
      </c>
      <c r="E101" s="80"/>
    </row>
    <row r="102" spans="2:5" x14ac:dyDescent="0.3">
      <c r="B102">
        <v>15</v>
      </c>
      <c r="C102">
        <v>51</v>
      </c>
      <c r="D102" t="str">
        <f t="shared" si="1"/>
        <v>1551</v>
      </c>
      <c r="E102" s="80"/>
    </row>
    <row r="103" spans="2:5" x14ac:dyDescent="0.3">
      <c r="B103">
        <v>15</v>
      </c>
      <c r="C103">
        <v>52</v>
      </c>
      <c r="D103" t="str">
        <f t="shared" si="1"/>
        <v>1552</v>
      </c>
      <c r="E103" s="80"/>
    </row>
    <row r="104" spans="2:5" x14ac:dyDescent="0.3">
      <c r="B104">
        <v>15</v>
      </c>
      <c r="C104">
        <v>53</v>
      </c>
      <c r="D104" t="str">
        <f t="shared" si="1"/>
        <v>1553</v>
      </c>
      <c r="E104" s="80"/>
    </row>
    <row r="105" spans="2:5" x14ac:dyDescent="0.3">
      <c r="B105">
        <v>15</v>
      </c>
      <c r="C105">
        <v>54</v>
      </c>
      <c r="D105" t="str">
        <f t="shared" si="1"/>
        <v>1554</v>
      </c>
      <c r="E105" s="80"/>
    </row>
    <row r="106" spans="2:5" x14ac:dyDescent="0.3">
      <c r="B106">
        <v>15</v>
      </c>
      <c r="C106">
        <v>55</v>
      </c>
      <c r="D106" t="str">
        <f t="shared" si="1"/>
        <v>1555</v>
      </c>
      <c r="E106" s="80"/>
    </row>
    <row r="107" spans="2:5" x14ac:dyDescent="0.3">
      <c r="B107">
        <v>15</v>
      </c>
      <c r="C107">
        <v>56</v>
      </c>
      <c r="D107" t="str">
        <f t="shared" si="1"/>
        <v>1556</v>
      </c>
      <c r="E107" s="80"/>
    </row>
    <row r="108" spans="2:5" x14ac:dyDescent="0.3">
      <c r="B108">
        <v>15</v>
      </c>
      <c r="C108">
        <v>57</v>
      </c>
      <c r="D108" t="str">
        <f t="shared" si="1"/>
        <v>1557</v>
      </c>
      <c r="E108" s="80"/>
    </row>
    <row r="109" spans="2:5" x14ac:dyDescent="0.3">
      <c r="B109">
        <v>15</v>
      </c>
      <c r="C109">
        <v>58</v>
      </c>
      <c r="D109" t="str">
        <f t="shared" si="1"/>
        <v>1558</v>
      </c>
      <c r="E109" s="80"/>
    </row>
    <row r="110" spans="2:5" x14ac:dyDescent="0.3">
      <c r="B110">
        <v>15</v>
      </c>
      <c r="C110">
        <v>59</v>
      </c>
      <c r="D110" t="str">
        <f t="shared" si="1"/>
        <v>1559</v>
      </c>
      <c r="E110" s="80"/>
    </row>
    <row r="111" spans="2:5" x14ac:dyDescent="0.3">
      <c r="B111">
        <v>15</v>
      </c>
      <c r="C111">
        <v>60</v>
      </c>
      <c r="D111" t="str">
        <f t="shared" si="1"/>
        <v>1560</v>
      </c>
      <c r="E111" s="80"/>
    </row>
    <row r="112" spans="2:5" x14ac:dyDescent="0.3">
      <c r="B112">
        <v>15</v>
      </c>
      <c r="C112">
        <v>61</v>
      </c>
      <c r="D112" t="str">
        <f t="shared" si="1"/>
        <v>1561</v>
      </c>
      <c r="E112" s="80"/>
    </row>
    <row r="113" spans="2:5" x14ac:dyDescent="0.3">
      <c r="B113">
        <v>15</v>
      </c>
      <c r="C113">
        <v>62</v>
      </c>
      <c r="D113" t="str">
        <f t="shared" si="1"/>
        <v>1562</v>
      </c>
      <c r="E113" s="80"/>
    </row>
    <row r="114" spans="2:5" x14ac:dyDescent="0.3">
      <c r="B114">
        <v>15</v>
      </c>
      <c r="C114">
        <v>63</v>
      </c>
      <c r="D114" t="str">
        <f t="shared" si="1"/>
        <v>1563</v>
      </c>
      <c r="E114" s="80"/>
    </row>
    <row r="115" spans="2:5" x14ac:dyDescent="0.3">
      <c r="B115">
        <v>15</v>
      </c>
      <c r="C115">
        <v>64</v>
      </c>
      <c r="D115" t="str">
        <f t="shared" si="1"/>
        <v>1564</v>
      </c>
      <c r="E115" s="80"/>
    </row>
    <row r="116" spans="2:5" x14ac:dyDescent="0.3">
      <c r="B116">
        <v>15</v>
      </c>
      <c r="C116">
        <v>65</v>
      </c>
      <c r="D116" t="str">
        <f t="shared" si="1"/>
        <v>1565</v>
      </c>
      <c r="E116" s="80"/>
    </row>
    <row r="117" spans="2:5" x14ac:dyDescent="0.3">
      <c r="B117">
        <v>16</v>
      </c>
      <c r="C117">
        <v>50</v>
      </c>
      <c r="D117" t="str">
        <f t="shared" si="1"/>
        <v>1650</v>
      </c>
      <c r="E117" s="80"/>
    </row>
    <row r="118" spans="2:5" x14ac:dyDescent="0.3">
      <c r="B118">
        <v>16</v>
      </c>
      <c r="C118">
        <v>51</v>
      </c>
      <c r="D118" t="str">
        <f t="shared" si="1"/>
        <v>1651</v>
      </c>
      <c r="E118" s="80"/>
    </row>
    <row r="119" spans="2:5" x14ac:dyDescent="0.3">
      <c r="B119">
        <v>16</v>
      </c>
      <c r="C119">
        <v>52</v>
      </c>
      <c r="D119" t="str">
        <f t="shared" si="1"/>
        <v>1652</v>
      </c>
      <c r="E119" s="80"/>
    </row>
    <row r="120" spans="2:5" x14ac:dyDescent="0.3">
      <c r="B120">
        <v>16</v>
      </c>
      <c r="C120">
        <v>53</v>
      </c>
      <c r="D120" t="str">
        <f t="shared" si="1"/>
        <v>1653</v>
      </c>
      <c r="E120" s="80"/>
    </row>
    <row r="121" spans="2:5" x14ac:dyDescent="0.3">
      <c r="B121">
        <v>16</v>
      </c>
      <c r="C121">
        <v>54</v>
      </c>
      <c r="D121" t="str">
        <f t="shared" si="1"/>
        <v>1654</v>
      </c>
      <c r="E121" s="80"/>
    </row>
    <row r="122" spans="2:5" x14ac:dyDescent="0.3">
      <c r="B122">
        <v>16</v>
      </c>
      <c r="C122">
        <v>55</v>
      </c>
      <c r="D122" t="str">
        <f t="shared" si="1"/>
        <v>1655</v>
      </c>
      <c r="E122" s="80"/>
    </row>
    <row r="123" spans="2:5" x14ac:dyDescent="0.3">
      <c r="B123">
        <v>16</v>
      </c>
      <c r="C123">
        <v>56</v>
      </c>
      <c r="D123" t="str">
        <f t="shared" si="1"/>
        <v>1656</v>
      </c>
      <c r="E123" s="80"/>
    </row>
    <row r="124" spans="2:5" x14ac:dyDescent="0.3">
      <c r="B124">
        <v>16</v>
      </c>
      <c r="C124">
        <v>57</v>
      </c>
      <c r="D124" t="str">
        <f t="shared" si="1"/>
        <v>1657</v>
      </c>
      <c r="E124" s="80"/>
    </row>
    <row r="125" spans="2:5" x14ac:dyDescent="0.3">
      <c r="B125">
        <v>16</v>
      </c>
      <c r="C125">
        <v>58</v>
      </c>
      <c r="D125" t="str">
        <f t="shared" si="1"/>
        <v>1658</v>
      </c>
      <c r="E125" s="80"/>
    </row>
    <row r="126" spans="2:5" x14ac:dyDescent="0.3">
      <c r="B126">
        <v>16</v>
      </c>
      <c r="C126">
        <v>59</v>
      </c>
      <c r="D126" t="str">
        <f t="shared" si="1"/>
        <v>1659</v>
      </c>
      <c r="E126" s="80"/>
    </row>
    <row r="127" spans="2:5" x14ac:dyDescent="0.3">
      <c r="B127">
        <v>16</v>
      </c>
      <c r="C127">
        <v>60</v>
      </c>
      <c r="D127" t="str">
        <f t="shared" si="1"/>
        <v>1660</v>
      </c>
      <c r="E127" s="80"/>
    </row>
    <row r="128" spans="2:5" x14ac:dyDescent="0.3">
      <c r="B128">
        <v>16</v>
      </c>
      <c r="C128">
        <v>61</v>
      </c>
      <c r="D128" t="str">
        <f t="shared" si="1"/>
        <v>1661</v>
      </c>
      <c r="E128" s="80"/>
    </row>
    <row r="129" spans="2:5" x14ac:dyDescent="0.3">
      <c r="B129">
        <v>16</v>
      </c>
      <c r="C129">
        <v>62</v>
      </c>
      <c r="D129" t="str">
        <f t="shared" si="1"/>
        <v>1662</v>
      </c>
      <c r="E129" s="80"/>
    </row>
    <row r="130" spans="2:5" x14ac:dyDescent="0.3">
      <c r="B130">
        <v>16</v>
      </c>
      <c r="C130">
        <v>63</v>
      </c>
      <c r="D130" t="str">
        <f t="shared" si="1"/>
        <v>1663</v>
      </c>
      <c r="E130" s="80"/>
    </row>
    <row r="131" spans="2:5" x14ac:dyDescent="0.3">
      <c r="B131">
        <v>16</v>
      </c>
      <c r="C131">
        <v>64</v>
      </c>
      <c r="D131" t="str">
        <f t="shared" si="1"/>
        <v>1664</v>
      </c>
      <c r="E131" s="80"/>
    </row>
    <row r="132" spans="2:5" x14ac:dyDescent="0.3">
      <c r="B132">
        <v>16</v>
      </c>
      <c r="C132">
        <v>65</v>
      </c>
      <c r="D132" t="str">
        <f t="shared" si="1"/>
        <v>1665</v>
      </c>
      <c r="E132" s="80"/>
    </row>
    <row r="133" spans="2:5" x14ac:dyDescent="0.3">
      <c r="B133">
        <v>17</v>
      </c>
      <c r="C133">
        <v>50</v>
      </c>
      <c r="D133" t="str">
        <f t="shared" si="1"/>
        <v>1750</v>
      </c>
      <c r="E133" s="80"/>
    </row>
    <row r="134" spans="2:5" x14ac:dyDescent="0.3">
      <c r="B134">
        <v>17</v>
      </c>
      <c r="C134">
        <v>51</v>
      </c>
      <c r="D134" t="str">
        <f t="shared" si="1"/>
        <v>1751</v>
      </c>
      <c r="E134" s="80"/>
    </row>
    <row r="135" spans="2:5" x14ac:dyDescent="0.3">
      <c r="B135">
        <v>17</v>
      </c>
      <c r="C135">
        <v>52</v>
      </c>
      <c r="D135" t="str">
        <f t="shared" si="1"/>
        <v>1752</v>
      </c>
      <c r="E135" s="80"/>
    </row>
    <row r="136" spans="2:5" x14ac:dyDescent="0.3">
      <c r="B136">
        <v>17</v>
      </c>
      <c r="C136">
        <v>53</v>
      </c>
      <c r="D136" t="str">
        <f t="shared" si="1"/>
        <v>1753</v>
      </c>
      <c r="E136" s="80"/>
    </row>
    <row r="137" spans="2:5" x14ac:dyDescent="0.3">
      <c r="B137">
        <v>17</v>
      </c>
      <c r="C137">
        <v>54</v>
      </c>
      <c r="D137" t="str">
        <f t="shared" si="1"/>
        <v>1754</v>
      </c>
      <c r="E137" s="80"/>
    </row>
    <row r="138" spans="2:5" x14ac:dyDescent="0.3">
      <c r="B138">
        <v>17</v>
      </c>
      <c r="C138">
        <v>55</v>
      </c>
      <c r="D138" t="str">
        <f t="shared" si="1"/>
        <v>1755</v>
      </c>
      <c r="E138" s="80"/>
    </row>
    <row r="139" spans="2:5" x14ac:dyDescent="0.3">
      <c r="B139">
        <v>17</v>
      </c>
      <c r="C139">
        <v>56</v>
      </c>
      <c r="D139" t="str">
        <f t="shared" si="1"/>
        <v>1756</v>
      </c>
      <c r="E139" s="80"/>
    </row>
    <row r="140" spans="2:5" x14ac:dyDescent="0.3">
      <c r="B140">
        <v>17</v>
      </c>
      <c r="C140">
        <v>57</v>
      </c>
      <c r="D140" t="str">
        <f t="shared" si="1"/>
        <v>1757</v>
      </c>
      <c r="E140" s="80"/>
    </row>
    <row r="141" spans="2:5" x14ac:dyDescent="0.3">
      <c r="B141">
        <v>17</v>
      </c>
      <c r="C141">
        <v>58</v>
      </c>
      <c r="D141" t="str">
        <f t="shared" si="1"/>
        <v>1758</v>
      </c>
      <c r="E141" s="80"/>
    </row>
    <row r="142" spans="2:5" x14ac:dyDescent="0.3">
      <c r="B142">
        <v>17</v>
      </c>
      <c r="C142">
        <v>59</v>
      </c>
      <c r="D142" t="str">
        <f t="shared" si="1"/>
        <v>1759</v>
      </c>
      <c r="E142" s="80"/>
    </row>
    <row r="143" spans="2:5" x14ac:dyDescent="0.3">
      <c r="B143">
        <v>17</v>
      </c>
      <c r="C143">
        <v>60</v>
      </c>
      <c r="D143" t="str">
        <f t="shared" si="1"/>
        <v>1760</v>
      </c>
      <c r="E143" s="80"/>
    </row>
    <row r="144" spans="2:5" x14ac:dyDescent="0.3">
      <c r="B144">
        <v>17</v>
      </c>
      <c r="C144">
        <v>61</v>
      </c>
      <c r="D144" t="str">
        <f t="shared" si="1"/>
        <v>1761</v>
      </c>
      <c r="E144" s="80"/>
    </row>
    <row r="145" spans="2:5" x14ac:dyDescent="0.3">
      <c r="B145">
        <v>17</v>
      </c>
      <c r="C145">
        <v>62</v>
      </c>
      <c r="D145" t="str">
        <f t="shared" si="1"/>
        <v>1762</v>
      </c>
      <c r="E145" s="80"/>
    </row>
    <row r="146" spans="2:5" x14ac:dyDescent="0.3">
      <c r="B146">
        <v>17</v>
      </c>
      <c r="C146">
        <v>63</v>
      </c>
      <c r="D146" t="str">
        <f t="shared" si="1"/>
        <v>1763</v>
      </c>
      <c r="E146" s="80"/>
    </row>
    <row r="147" spans="2:5" x14ac:dyDescent="0.3">
      <c r="B147">
        <v>17</v>
      </c>
      <c r="C147">
        <v>64</v>
      </c>
      <c r="D147" t="str">
        <f t="shared" si="1"/>
        <v>1764</v>
      </c>
      <c r="E147" s="80"/>
    </row>
    <row r="148" spans="2:5" x14ac:dyDescent="0.3">
      <c r="B148">
        <v>17</v>
      </c>
      <c r="C148">
        <v>65</v>
      </c>
      <c r="D148" t="str">
        <f t="shared" si="1"/>
        <v>1765</v>
      </c>
      <c r="E148" s="80"/>
    </row>
    <row r="149" spans="2:5" x14ac:dyDescent="0.3">
      <c r="B149">
        <v>18</v>
      </c>
      <c r="C149">
        <v>50</v>
      </c>
      <c r="D149" t="str">
        <f t="shared" si="1"/>
        <v>1850</v>
      </c>
      <c r="E149" s="80"/>
    </row>
    <row r="150" spans="2:5" x14ac:dyDescent="0.3">
      <c r="B150">
        <v>18</v>
      </c>
      <c r="C150">
        <v>51</v>
      </c>
      <c r="D150" t="str">
        <f t="shared" ref="D150:D196" si="2">CONCATENATE(B150,C150)</f>
        <v>1851</v>
      </c>
      <c r="E150" s="80"/>
    </row>
    <row r="151" spans="2:5" x14ac:dyDescent="0.3">
      <c r="B151">
        <v>18</v>
      </c>
      <c r="C151">
        <v>52</v>
      </c>
      <c r="D151" t="str">
        <f t="shared" si="2"/>
        <v>1852</v>
      </c>
      <c r="E151" s="80"/>
    </row>
    <row r="152" spans="2:5" x14ac:dyDescent="0.3">
      <c r="B152">
        <v>18</v>
      </c>
      <c r="C152">
        <v>53</v>
      </c>
      <c r="D152" t="str">
        <f t="shared" si="2"/>
        <v>1853</v>
      </c>
      <c r="E152" s="80"/>
    </row>
    <row r="153" spans="2:5" x14ac:dyDescent="0.3">
      <c r="B153">
        <v>18</v>
      </c>
      <c r="C153">
        <v>54</v>
      </c>
      <c r="D153" t="str">
        <f t="shared" si="2"/>
        <v>1854</v>
      </c>
      <c r="E153" s="80"/>
    </row>
    <row r="154" spans="2:5" x14ac:dyDescent="0.3">
      <c r="B154">
        <v>18</v>
      </c>
      <c r="C154">
        <v>55</v>
      </c>
      <c r="D154" t="str">
        <f t="shared" si="2"/>
        <v>1855</v>
      </c>
      <c r="E154" s="80"/>
    </row>
    <row r="155" spans="2:5" x14ac:dyDescent="0.3">
      <c r="B155">
        <v>18</v>
      </c>
      <c r="C155">
        <v>56</v>
      </c>
      <c r="D155" t="str">
        <f t="shared" si="2"/>
        <v>1856</v>
      </c>
      <c r="E155" s="80"/>
    </row>
    <row r="156" spans="2:5" x14ac:dyDescent="0.3">
      <c r="B156">
        <v>18</v>
      </c>
      <c r="C156">
        <v>57</v>
      </c>
      <c r="D156" t="str">
        <f t="shared" si="2"/>
        <v>1857</v>
      </c>
      <c r="E156" s="80"/>
    </row>
    <row r="157" spans="2:5" x14ac:dyDescent="0.3">
      <c r="B157">
        <v>18</v>
      </c>
      <c r="C157">
        <v>58</v>
      </c>
      <c r="D157" t="str">
        <f t="shared" si="2"/>
        <v>1858</v>
      </c>
      <c r="E157" s="80"/>
    </row>
    <row r="158" spans="2:5" x14ac:dyDescent="0.3">
      <c r="B158">
        <v>18</v>
      </c>
      <c r="C158">
        <v>59</v>
      </c>
      <c r="D158" t="str">
        <f t="shared" si="2"/>
        <v>1859</v>
      </c>
      <c r="E158" s="80"/>
    </row>
    <row r="159" spans="2:5" x14ac:dyDescent="0.3">
      <c r="B159">
        <v>18</v>
      </c>
      <c r="C159">
        <v>60</v>
      </c>
      <c r="D159" t="str">
        <f t="shared" si="2"/>
        <v>1860</v>
      </c>
      <c r="E159" s="80"/>
    </row>
    <row r="160" spans="2:5" x14ac:dyDescent="0.3">
      <c r="B160">
        <v>18</v>
      </c>
      <c r="C160">
        <v>61</v>
      </c>
      <c r="D160" t="str">
        <f t="shared" si="2"/>
        <v>1861</v>
      </c>
      <c r="E160" s="80"/>
    </row>
    <row r="161" spans="2:5" x14ac:dyDescent="0.3">
      <c r="B161">
        <v>18</v>
      </c>
      <c r="C161">
        <v>62</v>
      </c>
      <c r="D161" t="str">
        <f t="shared" si="2"/>
        <v>1862</v>
      </c>
      <c r="E161" s="80"/>
    </row>
    <row r="162" spans="2:5" x14ac:dyDescent="0.3">
      <c r="B162">
        <v>18</v>
      </c>
      <c r="C162">
        <v>63</v>
      </c>
      <c r="D162" t="str">
        <f t="shared" si="2"/>
        <v>1863</v>
      </c>
      <c r="E162" s="80"/>
    </row>
    <row r="163" spans="2:5" x14ac:dyDescent="0.3">
      <c r="B163">
        <v>18</v>
      </c>
      <c r="C163">
        <v>64</v>
      </c>
      <c r="D163" t="str">
        <f t="shared" si="2"/>
        <v>1864</v>
      </c>
      <c r="E163" s="80"/>
    </row>
    <row r="164" spans="2:5" x14ac:dyDescent="0.3">
      <c r="B164">
        <v>18</v>
      </c>
      <c r="C164">
        <v>65</v>
      </c>
      <c r="D164" t="str">
        <f t="shared" si="2"/>
        <v>1865</v>
      </c>
      <c r="E164" s="80"/>
    </row>
    <row r="165" spans="2:5" x14ac:dyDescent="0.3">
      <c r="B165">
        <v>19</v>
      </c>
      <c r="C165">
        <v>50</v>
      </c>
      <c r="D165" t="str">
        <f t="shared" si="2"/>
        <v>1950</v>
      </c>
      <c r="E165" s="80"/>
    </row>
    <row r="166" spans="2:5" x14ac:dyDescent="0.3">
      <c r="B166">
        <v>19</v>
      </c>
      <c r="C166">
        <v>51</v>
      </c>
      <c r="D166" t="str">
        <f t="shared" si="2"/>
        <v>1951</v>
      </c>
      <c r="E166" s="80"/>
    </row>
    <row r="167" spans="2:5" x14ac:dyDescent="0.3">
      <c r="B167">
        <v>19</v>
      </c>
      <c r="C167">
        <v>52</v>
      </c>
      <c r="D167" t="str">
        <f t="shared" si="2"/>
        <v>1952</v>
      </c>
      <c r="E167" s="80"/>
    </row>
    <row r="168" spans="2:5" x14ac:dyDescent="0.3">
      <c r="B168">
        <v>19</v>
      </c>
      <c r="C168">
        <v>53</v>
      </c>
      <c r="D168" t="str">
        <f t="shared" si="2"/>
        <v>1953</v>
      </c>
      <c r="E168" s="80"/>
    </row>
    <row r="169" spans="2:5" x14ac:dyDescent="0.3">
      <c r="B169">
        <v>19</v>
      </c>
      <c r="C169">
        <v>54</v>
      </c>
      <c r="D169" t="str">
        <f t="shared" si="2"/>
        <v>1954</v>
      </c>
      <c r="E169" s="80"/>
    </row>
    <row r="170" spans="2:5" x14ac:dyDescent="0.3">
      <c r="B170">
        <v>19</v>
      </c>
      <c r="C170">
        <v>55</v>
      </c>
      <c r="D170" t="str">
        <f t="shared" si="2"/>
        <v>1955</v>
      </c>
      <c r="E170" s="80"/>
    </row>
    <row r="171" spans="2:5" x14ac:dyDescent="0.3">
      <c r="B171">
        <v>19</v>
      </c>
      <c r="C171">
        <v>56</v>
      </c>
      <c r="D171" t="str">
        <f t="shared" si="2"/>
        <v>1956</v>
      </c>
      <c r="E171" s="80"/>
    </row>
    <row r="172" spans="2:5" x14ac:dyDescent="0.3">
      <c r="B172">
        <v>19</v>
      </c>
      <c r="C172">
        <v>57</v>
      </c>
      <c r="D172" t="str">
        <f t="shared" si="2"/>
        <v>1957</v>
      </c>
      <c r="E172" s="80"/>
    </row>
    <row r="173" spans="2:5" x14ac:dyDescent="0.3">
      <c r="B173">
        <v>19</v>
      </c>
      <c r="C173">
        <v>58</v>
      </c>
      <c r="D173" t="str">
        <f t="shared" si="2"/>
        <v>1958</v>
      </c>
      <c r="E173" s="80"/>
    </row>
    <row r="174" spans="2:5" x14ac:dyDescent="0.3">
      <c r="B174">
        <v>19</v>
      </c>
      <c r="C174">
        <v>59</v>
      </c>
      <c r="D174" t="str">
        <f t="shared" si="2"/>
        <v>1959</v>
      </c>
      <c r="E174" s="80"/>
    </row>
    <row r="175" spans="2:5" x14ac:dyDescent="0.3">
      <c r="B175">
        <v>19</v>
      </c>
      <c r="C175">
        <v>60</v>
      </c>
      <c r="D175" t="str">
        <f t="shared" si="2"/>
        <v>1960</v>
      </c>
      <c r="E175" s="80"/>
    </row>
    <row r="176" spans="2:5" x14ac:dyDescent="0.3">
      <c r="B176">
        <v>19</v>
      </c>
      <c r="C176">
        <v>61</v>
      </c>
      <c r="D176" t="str">
        <f t="shared" si="2"/>
        <v>1961</v>
      </c>
      <c r="E176" s="80"/>
    </row>
    <row r="177" spans="2:5" x14ac:dyDescent="0.3">
      <c r="B177">
        <v>19</v>
      </c>
      <c r="C177">
        <v>62</v>
      </c>
      <c r="D177" t="str">
        <f t="shared" si="2"/>
        <v>1962</v>
      </c>
      <c r="E177" s="80"/>
    </row>
    <row r="178" spans="2:5" x14ac:dyDescent="0.3">
      <c r="B178">
        <v>19</v>
      </c>
      <c r="C178">
        <v>63</v>
      </c>
      <c r="D178" t="str">
        <f t="shared" si="2"/>
        <v>1963</v>
      </c>
      <c r="E178" s="80"/>
    </row>
    <row r="179" spans="2:5" x14ac:dyDescent="0.3">
      <c r="B179">
        <v>19</v>
      </c>
      <c r="C179">
        <v>64</v>
      </c>
      <c r="D179" t="str">
        <f t="shared" si="2"/>
        <v>1964</v>
      </c>
      <c r="E179" s="80"/>
    </row>
    <row r="180" spans="2:5" x14ac:dyDescent="0.3">
      <c r="B180">
        <v>19</v>
      </c>
      <c r="C180">
        <v>65</v>
      </c>
      <c r="D180" t="str">
        <f t="shared" si="2"/>
        <v>1965</v>
      </c>
      <c r="E180" s="80"/>
    </row>
    <row r="181" spans="2:5" x14ac:dyDescent="0.3">
      <c r="B181">
        <v>20</v>
      </c>
      <c r="C181">
        <v>50</v>
      </c>
      <c r="D181" t="str">
        <f t="shared" si="2"/>
        <v>2050</v>
      </c>
      <c r="E181" s="80"/>
    </row>
    <row r="182" spans="2:5" x14ac:dyDescent="0.3">
      <c r="B182">
        <v>20</v>
      </c>
      <c r="C182">
        <v>51</v>
      </c>
      <c r="D182" t="str">
        <f t="shared" si="2"/>
        <v>2051</v>
      </c>
      <c r="E182" s="80"/>
    </row>
    <row r="183" spans="2:5" x14ac:dyDescent="0.3">
      <c r="B183">
        <v>20</v>
      </c>
      <c r="C183">
        <v>52</v>
      </c>
      <c r="D183" t="str">
        <f t="shared" si="2"/>
        <v>2052</v>
      </c>
      <c r="E183" s="80"/>
    </row>
    <row r="184" spans="2:5" x14ac:dyDescent="0.3">
      <c r="B184">
        <v>20</v>
      </c>
      <c r="C184">
        <v>53</v>
      </c>
      <c r="D184" t="str">
        <f t="shared" si="2"/>
        <v>2053</v>
      </c>
      <c r="E184" s="80"/>
    </row>
    <row r="185" spans="2:5" x14ac:dyDescent="0.3">
      <c r="B185">
        <v>20</v>
      </c>
      <c r="C185">
        <v>54</v>
      </c>
      <c r="D185" t="str">
        <f t="shared" si="2"/>
        <v>2054</v>
      </c>
      <c r="E185" s="80"/>
    </row>
    <row r="186" spans="2:5" x14ac:dyDescent="0.3">
      <c r="B186">
        <v>20</v>
      </c>
      <c r="C186">
        <v>55</v>
      </c>
      <c r="D186" t="str">
        <f t="shared" si="2"/>
        <v>2055</v>
      </c>
      <c r="E186" s="80"/>
    </row>
    <row r="187" spans="2:5" x14ac:dyDescent="0.3">
      <c r="B187">
        <v>20</v>
      </c>
      <c r="C187">
        <v>56</v>
      </c>
      <c r="D187" t="str">
        <f t="shared" si="2"/>
        <v>2056</v>
      </c>
      <c r="E187" s="80"/>
    </row>
    <row r="188" spans="2:5" x14ac:dyDescent="0.3">
      <c r="B188">
        <v>20</v>
      </c>
      <c r="C188">
        <v>57</v>
      </c>
      <c r="D188" t="str">
        <f t="shared" si="2"/>
        <v>2057</v>
      </c>
      <c r="E188" s="80"/>
    </row>
    <row r="189" spans="2:5" x14ac:dyDescent="0.3">
      <c r="B189">
        <v>20</v>
      </c>
      <c r="C189">
        <v>58</v>
      </c>
      <c r="D189" t="str">
        <f t="shared" si="2"/>
        <v>2058</v>
      </c>
      <c r="E189" s="80"/>
    </row>
    <row r="190" spans="2:5" x14ac:dyDescent="0.3">
      <c r="B190">
        <v>20</v>
      </c>
      <c r="C190">
        <v>59</v>
      </c>
      <c r="D190" t="str">
        <f t="shared" si="2"/>
        <v>2059</v>
      </c>
      <c r="E190" s="80"/>
    </row>
    <row r="191" spans="2:5" x14ac:dyDescent="0.3">
      <c r="B191">
        <v>20</v>
      </c>
      <c r="C191">
        <v>60</v>
      </c>
      <c r="D191" t="str">
        <f t="shared" si="2"/>
        <v>2060</v>
      </c>
      <c r="E191" s="80"/>
    </row>
    <row r="192" spans="2:5" x14ac:dyDescent="0.3">
      <c r="B192">
        <v>20</v>
      </c>
      <c r="C192">
        <v>61</v>
      </c>
      <c r="D192" t="str">
        <f t="shared" si="2"/>
        <v>2061</v>
      </c>
      <c r="E192" s="80"/>
    </row>
    <row r="193" spans="2:5" x14ac:dyDescent="0.3">
      <c r="B193">
        <v>20</v>
      </c>
      <c r="C193">
        <v>62</v>
      </c>
      <c r="D193" t="str">
        <f t="shared" si="2"/>
        <v>2062</v>
      </c>
      <c r="E193" s="80"/>
    </row>
    <row r="194" spans="2:5" x14ac:dyDescent="0.3">
      <c r="B194">
        <v>20</v>
      </c>
      <c r="C194">
        <v>63</v>
      </c>
      <c r="D194" t="str">
        <f t="shared" si="2"/>
        <v>2063</v>
      </c>
      <c r="E194" s="80"/>
    </row>
    <row r="195" spans="2:5" x14ac:dyDescent="0.3">
      <c r="B195">
        <v>20</v>
      </c>
      <c r="C195">
        <v>64</v>
      </c>
      <c r="D195" t="str">
        <f t="shared" si="2"/>
        <v>2064</v>
      </c>
      <c r="E195" s="80"/>
    </row>
    <row r="196" spans="2:5" x14ac:dyDescent="0.3">
      <c r="B196">
        <v>20</v>
      </c>
      <c r="C196">
        <v>65</v>
      </c>
      <c r="D196" t="str">
        <f t="shared" si="2"/>
        <v>2065</v>
      </c>
      <c r="E196" s="8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Medical, Dental Estimator</vt:lpstr>
      <vt:lpstr>Medical Plan Comparison Chart</vt:lpstr>
      <vt:lpstr>G3</vt:lpstr>
      <vt:lpstr>Eligibility_Group</vt:lpstr>
      <vt:lpstr>EligibilityGroups</vt:lpstr>
      <vt:lpstr>Plan_Names</vt:lpstr>
      <vt:lpstr>'Medical Plan Comparison Chart'!Print_Area</vt:lpstr>
      <vt:lpstr>'Medical, Dental Estimator'!Print_Area</vt:lpstr>
    </vt:vector>
  </TitlesOfParts>
  <Company>UC Davis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Guerren Solbach</dc:creator>
  <cp:lastModifiedBy>Debra Wells</cp:lastModifiedBy>
  <cp:lastPrinted>2022-10-12T18:50:06Z</cp:lastPrinted>
  <dcterms:created xsi:type="dcterms:W3CDTF">2017-10-19T21:26:19Z</dcterms:created>
  <dcterms:modified xsi:type="dcterms:W3CDTF">2023-05-05T00:48:58Z</dcterms:modified>
</cp:coreProperties>
</file>