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zsolbac\Documents\Excel\"/>
    </mc:Choice>
  </mc:AlternateContent>
  <workbookProtection lockStructure="1"/>
  <bookViews>
    <workbookView xWindow="0" yWindow="0" windowWidth="20490" windowHeight="7995"/>
  </bookViews>
  <sheets>
    <sheet name="Medical, Dental Estimator" sheetId="1" r:id="rId1"/>
    <sheet name="Medical Plan Comparison Chart" sheetId="2" r:id="rId2"/>
    <sheet name="G3" sheetId="3" state="hidden" r:id="rId3"/>
  </sheets>
  <definedNames>
    <definedName name="Eligibility_Group">'Medical, Dental Estimator'!$D$52:$D$53</definedName>
    <definedName name="EligibilityGroups">'Medical, Dental Estimator'!$D$51:$D$53</definedName>
    <definedName name="Plan_Names">'Medical, Dental Estimator'!$G$56:$G$66</definedName>
    <definedName name="_xlnm.Print_Area" localSheetId="1">'Medical Plan Comparison Chart'!$A$1:$R$36</definedName>
    <definedName name="_xlnm.Print_Area" localSheetId="0">'Medical, Dental Estimator'!$A$1:$J$45</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9" i="2" l="1"/>
  <c r="D75" i="1" l="1"/>
  <c r="B65" i="2" s="1"/>
  <c r="D74" i="1"/>
  <c r="B64" i="2" s="1"/>
  <c r="D73" i="1"/>
  <c r="B63" i="2" s="1"/>
  <c r="D72" i="1"/>
  <c r="B62" i="2" s="1"/>
  <c r="D71" i="1"/>
  <c r="B61" i="2" s="1"/>
  <c r="D70" i="1"/>
  <c r="B60" i="2" s="1"/>
  <c r="J190" i="2" l="1"/>
  <c r="J186" i="2"/>
  <c r="J185" i="2"/>
  <c r="H190" i="2"/>
  <c r="H186" i="2"/>
  <c r="H185" i="2"/>
  <c r="M13" i="1" l="1"/>
  <c r="M15" i="1" s="1"/>
  <c r="I13" i="1" l="1"/>
  <c r="H13" i="1"/>
  <c r="B16" i="3" l="1"/>
  <c r="C16" i="3"/>
  <c r="B44" i="2" l="1"/>
  <c r="E16" i="3" l="1"/>
  <c r="E18" i="3"/>
  <c r="E17" i="3"/>
  <c r="G24" i="3"/>
  <c r="E21" i="3" l="1"/>
  <c r="D22" i="3" l="1"/>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21" i="3"/>
  <c r="H51" i="1" l="1"/>
  <c r="H15" i="1" l="1"/>
  <c r="I15" i="1" s="1"/>
  <c r="I17" i="1" s="1"/>
  <c r="J30" i="1"/>
  <c r="D30" i="1" s="1"/>
  <c r="J29" i="1"/>
  <c r="D29" i="1" s="1"/>
  <c r="J28" i="1"/>
  <c r="D28" i="1" s="1"/>
  <c r="J27" i="1"/>
  <c r="D27" i="1" s="1"/>
  <c r="J26" i="1"/>
  <c r="D26" i="1" s="1"/>
  <c r="J25" i="1"/>
  <c r="D25" i="1" s="1"/>
  <c r="J24" i="1"/>
  <c r="E24" i="1" s="1"/>
  <c r="J23" i="1"/>
  <c r="E23" i="1" s="1"/>
  <c r="J22" i="1"/>
  <c r="D22" i="1" s="1"/>
  <c r="J21" i="1"/>
  <c r="E21" i="1" s="1"/>
  <c r="J20" i="1"/>
  <c r="E20" i="1" s="1"/>
  <c r="L16" i="1" l="1"/>
  <c r="H17" i="1"/>
  <c r="G4" i="2" s="1"/>
  <c r="D23" i="1"/>
  <c r="E27" i="1"/>
  <c r="E22" i="1"/>
  <c r="E28" i="1"/>
  <c r="E25" i="1"/>
  <c r="E30" i="1"/>
  <c r="E26" i="1"/>
  <c r="D24" i="1"/>
  <c r="D21" i="1"/>
  <c r="E29" i="1"/>
  <c r="D20" i="1"/>
  <c r="D30" i="2" l="1"/>
  <c r="D29" i="2" s="1"/>
  <c r="E29" i="2" s="1"/>
  <c r="Q18" i="2"/>
  <c r="Q17" i="2" s="1"/>
  <c r="R17" i="2" s="1"/>
  <c r="Q28" i="2"/>
  <c r="Q27" i="2" s="1"/>
  <c r="R27" i="2" s="1"/>
  <c r="Q20" i="2"/>
  <c r="Q19" i="2" s="1"/>
  <c r="R19" i="2" s="1"/>
  <c r="F21" i="1"/>
  <c r="H21" i="1" s="1"/>
  <c r="F20" i="1"/>
  <c r="H20" i="1" s="1"/>
  <c r="H10" i="2"/>
  <c r="H9" i="2" s="1"/>
  <c r="J16" i="2"/>
  <c r="J15" i="2" s="1"/>
  <c r="H30" i="2"/>
  <c r="H29" i="2" s="1"/>
  <c r="D16" i="2"/>
  <c r="D15" i="2" s="1"/>
  <c r="F12" i="2"/>
  <c r="F11" i="2" s="1"/>
  <c r="H22" i="2"/>
  <c r="H21" i="2" s="1"/>
  <c r="I21" i="2" s="1"/>
  <c r="B26" i="2"/>
  <c r="B25" i="2" s="1"/>
  <c r="C25" i="2" s="1"/>
  <c r="H26" i="2"/>
  <c r="I25" i="2" s="1"/>
  <c r="K20" i="2"/>
  <c r="K19" i="2" s="1"/>
  <c r="L19" i="2" s="1"/>
  <c r="D24" i="2"/>
  <c r="D23" i="2" s="1"/>
  <c r="E23" i="2" s="1"/>
  <c r="F30" i="2"/>
  <c r="F29" i="2" s="1"/>
  <c r="G29" i="2" s="1"/>
  <c r="H24" i="2"/>
  <c r="H16" i="2"/>
  <c r="H15" i="2" s="1"/>
  <c r="D28" i="2"/>
  <c r="D27" i="2" s="1"/>
  <c r="E27" i="2" s="1"/>
  <c r="B30" i="2"/>
  <c r="B29" i="2" s="1"/>
  <c r="C29" i="2" s="1"/>
  <c r="B12" i="2"/>
  <c r="B11" i="2" s="1"/>
  <c r="B22" i="2"/>
  <c r="B21" i="2" s="1"/>
  <c r="C21" i="2" s="1"/>
  <c r="M20" i="2"/>
  <c r="M19" i="2" s="1"/>
  <c r="N19" i="2" s="1"/>
  <c r="F16" i="2"/>
  <c r="F15" i="2" s="1"/>
  <c r="J14" i="2"/>
  <c r="J13" i="2" s="1"/>
  <c r="K28" i="2"/>
  <c r="K27" i="2" s="1"/>
  <c r="L27" i="2" s="1"/>
  <c r="F10" i="2"/>
  <c r="F9" i="2" s="1"/>
  <c r="J10" i="2"/>
  <c r="J9" i="2" s="1"/>
  <c r="D10" i="2"/>
  <c r="D9" i="2" s="1"/>
  <c r="D22" i="2"/>
  <c r="D21" i="2" s="1"/>
  <c r="E21" i="2" s="1"/>
  <c r="F28" i="1"/>
  <c r="H28" i="1" s="1"/>
  <c r="I28" i="1" s="1"/>
  <c r="F26" i="1"/>
  <c r="H26" i="1" s="1"/>
  <c r="I26" i="1" s="1"/>
  <c r="F22" i="1"/>
  <c r="H22" i="1" s="1"/>
  <c r="F23" i="1"/>
  <c r="H23" i="1" s="1"/>
  <c r="F29" i="1"/>
  <c r="H29" i="1" s="1"/>
  <c r="I29" i="1" s="1"/>
  <c r="M18" i="2"/>
  <c r="M17" i="2" s="1"/>
  <c r="N17" i="2" s="1"/>
  <c r="F26" i="2"/>
  <c r="F25" i="2" s="1"/>
  <c r="G25" i="2" s="1"/>
  <c r="D18" i="2"/>
  <c r="D17" i="2" s="1"/>
  <c r="E17" i="2" s="1"/>
  <c r="F25" i="1"/>
  <c r="H25" i="1" s="1"/>
  <c r="I25" i="1" s="1"/>
  <c r="B24" i="2"/>
  <c r="B23" i="2" s="1"/>
  <c r="C23" i="2" s="1"/>
  <c r="D26" i="2"/>
  <c r="D25" i="2" s="1"/>
  <c r="E25" i="2" s="1"/>
  <c r="D14" i="2"/>
  <c r="D13" i="2" s="1"/>
  <c r="D20" i="2"/>
  <c r="D19" i="2" s="1"/>
  <c r="E19" i="2" s="1"/>
  <c r="O18" i="2"/>
  <c r="O17" i="2" s="1"/>
  <c r="P17" i="2" s="1"/>
  <c r="B10" i="2"/>
  <c r="B9" i="2" s="1"/>
  <c r="D12" i="2"/>
  <c r="D11" i="2" s="1"/>
  <c r="B16" i="2"/>
  <c r="B15" i="2" s="1"/>
  <c r="O28" i="2"/>
  <c r="O27" i="2" s="1"/>
  <c r="P27" i="2" s="1"/>
  <c r="B14" i="2"/>
  <c r="B13" i="2" s="1"/>
  <c r="F24" i="1"/>
  <c r="H24" i="1" s="1"/>
  <c r="I24" i="1" s="1"/>
  <c r="O20" i="2"/>
  <c r="O19" i="2" s="1"/>
  <c r="P19" i="2" s="1"/>
  <c r="K18" i="2"/>
  <c r="K17" i="2" s="1"/>
  <c r="L17" i="2" s="1"/>
  <c r="F27" i="1"/>
  <c r="H27" i="1" s="1"/>
  <c r="I27" i="1" s="1"/>
  <c r="F24" i="2"/>
  <c r="F23" i="2" s="1"/>
  <c r="G23" i="2" s="1"/>
  <c r="F30" i="1"/>
  <c r="H30" i="1" s="1"/>
  <c r="I30" i="1" s="1"/>
  <c r="J12" i="2"/>
  <c r="J11" i="2" s="1"/>
  <c r="F22" i="2"/>
  <c r="F21" i="2" s="1"/>
  <c r="G21" i="2" s="1"/>
  <c r="M28" i="2"/>
  <c r="M27" i="2" s="1"/>
  <c r="N27" i="2" s="1"/>
  <c r="H12" i="2"/>
  <c r="H11" i="2" s="1"/>
  <c r="F14" i="2"/>
  <c r="F13" i="2" s="1"/>
  <c r="H14" i="2"/>
  <c r="H13" i="2" s="1"/>
  <c r="I29" i="2" l="1"/>
  <c r="H25" i="2"/>
  <c r="I23" i="2"/>
  <c r="H23" i="2"/>
</calcChain>
</file>

<file path=xl/sharedStrings.xml><?xml version="1.0" encoding="utf-8"?>
<sst xmlns="http://schemas.openxmlformats.org/spreadsheetml/2006/main" count="604" uniqueCount="256">
  <si>
    <t>Total Monthly
Premium</t>
  </si>
  <si>
    <t>Maximum
UC Contribution</t>
  </si>
  <si>
    <t>UC Pays</t>
  </si>
  <si>
    <t>Retiree Pays</t>
  </si>
  <si>
    <t>Medicare Part B
Reimbursement</t>
  </si>
  <si>
    <t>PLAN+CVGLEVEL</t>
  </si>
  <si>
    <t>U</t>
  </si>
  <si>
    <t>UC</t>
  </si>
  <si>
    <t>UA</t>
  </si>
  <si>
    <t>UAC</t>
  </si>
  <si>
    <t>M</t>
  </si>
  <si>
    <t>MM</t>
  </si>
  <si>
    <t>MC</t>
  </si>
  <si>
    <t>MA</t>
  </si>
  <si>
    <t>MAC</t>
  </si>
  <si>
    <t>MMM</t>
  </si>
  <si>
    <t>MMC</t>
  </si>
  <si>
    <t xml:space="preserve">Key:  </t>
  </si>
  <si>
    <r>
      <rPr>
        <b/>
        <sz val="9"/>
        <color indexed="56"/>
        <rFont val="Calibri"/>
        <family val="2"/>
      </rPr>
      <t>U</t>
    </r>
    <r>
      <rPr>
        <sz val="9"/>
        <color indexed="56"/>
        <rFont val="Calibri"/>
        <family val="2"/>
      </rPr>
      <t xml:space="preserve"> = Retiree</t>
    </r>
  </si>
  <si>
    <t>Note for those with Medicare</t>
  </si>
  <si>
    <r>
      <rPr>
        <b/>
        <sz val="9"/>
        <color indexed="56"/>
        <rFont val="Calibri"/>
        <family val="2"/>
      </rPr>
      <t>UC</t>
    </r>
    <r>
      <rPr>
        <sz val="9"/>
        <color indexed="56"/>
        <rFont val="Calibri"/>
        <family val="2"/>
      </rPr>
      <t xml:space="preserve"> = Retiree + Child(ren)</t>
    </r>
  </si>
  <si>
    <t xml:space="preserve"> If the retiree or any covered dependents</t>
  </si>
  <si>
    <r>
      <rPr>
        <b/>
        <sz val="9"/>
        <color indexed="56"/>
        <rFont val="Calibri"/>
        <family val="2"/>
      </rPr>
      <t>UA</t>
    </r>
    <r>
      <rPr>
        <sz val="9"/>
        <color indexed="56"/>
        <rFont val="Calibri"/>
        <family val="2"/>
      </rPr>
      <t xml:space="preserve"> = Retiree + Adult</t>
    </r>
  </si>
  <si>
    <r>
      <t xml:space="preserve"> have </t>
    </r>
    <r>
      <rPr>
        <sz val="10"/>
        <color indexed="56"/>
        <rFont val="Calibri"/>
        <family val="2"/>
      </rPr>
      <t>Medicare, don't forget to consider</t>
    </r>
  </si>
  <si>
    <r>
      <rPr>
        <b/>
        <sz val="9"/>
        <color indexed="56"/>
        <rFont val="Calibri"/>
        <family val="2"/>
      </rPr>
      <t xml:space="preserve">UAC </t>
    </r>
    <r>
      <rPr>
        <sz val="9"/>
        <color indexed="56"/>
        <rFont val="Calibri"/>
        <family val="2"/>
      </rPr>
      <t>= Retiree + Adult + Child(ren)</t>
    </r>
  </si>
  <si>
    <t xml:space="preserve"> additional Medicare premium costs; see:</t>
  </si>
  <si>
    <r>
      <rPr>
        <b/>
        <sz val="9"/>
        <color indexed="56"/>
        <rFont val="Calibri"/>
        <family val="2"/>
      </rPr>
      <t>M</t>
    </r>
    <r>
      <rPr>
        <sz val="9"/>
        <color indexed="56"/>
        <rFont val="Calibri"/>
        <family val="2"/>
      </rPr>
      <t xml:space="preserve"> = Medicare-eligible Retiree</t>
    </r>
  </si>
  <si>
    <t>www.medicare.gov</t>
  </si>
  <si>
    <r>
      <rPr>
        <b/>
        <sz val="9"/>
        <color indexed="56"/>
        <rFont val="Calibri"/>
        <family val="2"/>
      </rPr>
      <t>MM</t>
    </r>
    <r>
      <rPr>
        <sz val="9"/>
        <color indexed="56"/>
        <rFont val="Calibri"/>
        <family val="2"/>
      </rPr>
      <t xml:space="preserve"> = Medicare-eligible Retiree + Medicare-eligible Adult or Child</t>
    </r>
  </si>
  <si>
    <r>
      <rPr>
        <b/>
        <sz val="9"/>
        <color indexed="56"/>
        <rFont val="Calibri"/>
        <family val="2"/>
      </rPr>
      <t>MC</t>
    </r>
    <r>
      <rPr>
        <sz val="9"/>
        <color indexed="56"/>
        <rFont val="Calibri"/>
        <family val="2"/>
      </rPr>
      <t xml:space="preserve"> = Medicare-eligible Retiree + Child(ren) </t>
    </r>
    <r>
      <rPr>
        <b/>
        <sz val="9"/>
        <color indexed="56"/>
        <rFont val="Calibri"/>
        <family val="2"/>
      </rPr>
      <t>OR</t>
    </r>
    <r>
      <rPr>
        <sz val="9"/>
        <color indexed="56"/>
        <rFont val="Calibri"/>
        <family val="2"/>
      </rPr>
      <t xml:space="preserve"> Retiree + Medicare-eligible Child</t>
    </r>
  </si>
  <si>
    <r>
      <rPr>
        <b/>
        <sz val="9"/>
        <color indexed="56"/>
        <rFont val="Calibri"/>
        <family val="2"/>
      </rPr>
      <t>MA</t>
    </r>
    <r>
      <rPr>
        <sz val="9"/>
        <color indexed="56"/>
        <rFont val="Calibri"/>
        <family val="2"/>
      </rPr>
      <t xml:space="preserve"> = Medicare-eligible Retiree + Adult </t>
    </r>
    <r>
      <rPr>
        <b/>
        <sz val="9"/>
        <color indexed="56"/>
        <rFont val="Calibri"/>
        <family val="2"/>
      </rPr>
      <t>OR</t>
    </r>
    <r>
      <rPr>
        <sz val="9"/>
        <color indexed="56"/>
        <rFont val="Calibri"/>
        <family val="2"/>
      </rPr>
      <t xml:space="preserve"> Retiree + Medicare-eligible Adult</t>
    </r>
  </si>
  <si>
    <r>
      <rPr>
        <b/>
        <sz val="9"/>
        <color indexed="56"/>
        <rFont val="Calibri"/>
        <family val="2"/>
      </rPr>
      <t>MAC</t>
    </r>
    <r>
      <rPr>
        <sz val="9"/>
        <color indexed="56"/>
        <rFont val="Calibri"/>
        <family val="2"/>
      </rPr>
      <t xml:space="preserve"> = M-eligible Retiree + Adult + Child(ren) </t>
    </r>
    <r>
      <rPr>
        <b/>
        <sz val="9"/>
        <color indexed="56"/>
        <rFont val="Calibri"/>
        <family val="2"/>
      </rPr>
      <t>OR</t>
    </r>
    <r>
      <rPr>
        <sz val="9"/>
        <color indexed="56"/>
        <rFont val="Calibri"/>
        <family val="2"/>
      </rPr>
      <t xml:space="preserve"> Retiree + M-eligible Adult + Child(ren) </t>
    </r>
    <r>
      <rPr>
        <b/>
        <sz val="9"/>
        <color indexed="56"/>
        <rFont val="Calibri"/>
        <family val="2"/>
      </rPr>
      <t>OR</t>
    </r>
    <r>
      <rPr>
        <sz val="9"/>
        <color indexed="56"/>
        <rFont val="Calibri"/>
        <family val="2"/>
      </rPr>
      <t xml:space="preserve"> Retiree + Adult + M-eligible Child</t>
    </r>
  </si>
  <si>
    <r>
      <rPr>
        <b/>
        <sz val="9"/>
        <color indexed="56"/>
        <rFont val="Calibri"/>
        <family val="2"/>
      </rPr>
      <t>MMM</t>
    </r>
    <r>
      <rPr>
        <sz val="9"/>
        <color indexed="56"/>
        <rFont val="Calibri"/>
        <family val="2"/>
      </rPr>
      <t xml:space="preserve"> = Medicare-eligible Retiree + Medicare-eligible Adult + Medicare-eligible Child</t>
    </r>
  </si>
  <si>
    <r>
      <rPr>
        <b/>
        <sz val="9"/>
        <color indexed="56"/>
        <rFont val="Calibri"/>
        <family val="2"/>
      </rPr>
      <t>MMC</t>
    </r>
    <r>
      <rPr>
        <sz val="9"/>
        <color indexed="56"/>
        <rFont val="Calibri"/>
        <family val="2"/>
      </rPr>
      <t xml:space="preserve"> = Medicare-eligible Retiree + Medicare-eligible Adult + Child(ren) </t>
    </r>
    <r>
      <rPr>
        <b/>
        <sz val="9"/>
        <color indexed="56"/>
        <rFont val="Calibri"/>
        <family val="2"/>
      </rPr>
      <t>OR</t>
    </r>
    <r>
      <rPr>
        <sz val="9"/>
        <color indexed="56"/>
        <rFont val="Calibri"/>
        <family val="2"/>
      </rPr>
      <t xml:space="preserve"> M-eligible Retiree + Adult + M-eligible Child</t>
    </r>
  </si>
  <si>
    <r>
      <rPr>
        <b/>
        <sz val="9"/>
        <color indexed="56"/>
        <rFont val="Calibri"/>
        <family val="2"/>
      </rPr>
      <t xml:space="preserve">               OR</t>
    </r>
    <r>
      <rPr>
        <sz val="9"/>
        <color indexed="56"/>
        <rFont val="Calibri"/>
        <family val="2"/>
      </rPr>
      <t xml:space="preserve"> Retiree + Medicare-eligible Adult + Medicare-eligible Child</t>
    </r>
  </si>
  <si>
    <t>UC Care PPO/UC Medicare PPO</t>
  </si>
  <si>
    <t>UC Medicare PPO</t>
  </si>
  <si>
    <t>UC Medicare PPO without Rx</t>
  </si>
  <si>
    <t>Delta Dental PPO</t>
  </si>
  <si>
    <t>Part B Max</t>
  </si>
  <si>
    <t>Plan</t>
  </si>
  <si>
    <t>Total premium</t>
  </si>
  <si>
    <t>Maximum UC Contribution</t>
  </si>
  <si>
    <t>N/A</t>
  </si>
  <si>
    <t>UC Medicare PPO U</t>
  </si>
  <si>
    <t>UC Medicare PPO UC</t>
  </si>
  <si>
    <t>UC Medicare PPO UA</t>
  </si>
  <si>
    <t>UC Medicare PPO UAC</t>
  </si>
  <si>
    <t>UC Medicare PPO M</t>
  </si>
  <si>
    <t>UC Medicare PPO MM</t>
  </si>
  <si>
    <t>UC Medicare PPO MC</t>
  </si>
  <si>
    <t>UC Medicare PPO MA</t>
  </si>
  <si>
    <t>UC Medicare PPO MAC</t>
  </si>
  <si>
    <t>UC Medicare PPO MMM</t>
  </si>
  <si>
    <t>UC Medicare PPO MMC</t>
  </si>
  <si>
    <t>UC Medicare PPO without Rx U</t>
  </si>
  <si>
    <t>UC Medicare PPO without Rx UC</t>
  </si>
  <si>
    <t>UC Medicare PPO without Rx UA</t>
  </si>
  <si>
    <t>UC Medicare PPO without Rx UAC</t>
  </si>
  <si>
    <t>UC Medicare PPO without Rx M</t>
  </si>
  <si>
    <t>UC Medicare PPO without Rx MM</t>
  </si>
  <si>
    <t>UC Medicare PPO without Rx MC</t>
  </si>
  <si>
    <t>UC Medicare PPO without Rx MA</t>
  </si>
  <si>
    <t>UC Medicare PPO without Rx MAC</t>
  </si>
  <si>
    <t>UC Medicare PPO without Rx MMM</t>
  </si>
  <si>
    <t>UC Medicare PPO without Rx MMC</t>
  </si>
  <si>
    <t>UC Care PPO/UC Medicare PPO U</t>
  </si>
  <si>
    <t>UC Care PPO/UC Medicare PPO UC</t>
  </si>
  <si>
    <t>UC Care PPO/UC Medicare PPO UA</t>
  </si>
  <si>
    <t>UC Care PPO/UC Medicare PPO UAC</t>
  </si>
  <si>
    <t>UC Care PPO/UC Medicare PPO M</t>
  </si>
  <si>
    <t>UC Care PPO/UC Medicare PPO MM</t>
  </si>
  <si>
    <t>UC Care PPO/UC Medicare PPO MC</t>
  </si>
  <si>
    <t>UC Care PPO/UC Medicare PPO MA</t>
  </si>
  <si>
    <t>UC Care PPO/UC Medicare PPO MAC</t>
  </si>
  <si>
    <t>UC Care PPO/UC Medicare PPO MMM</t>
  </si>
  <si>
    <t>UC Care PPO/UC Medicare PPO MMC</t>
  </si>
  <si>
    <t>Delta Dental PPO U</t>
  </si>
  <si>
    <t>Delta Dental PPO UC</t>
  </si>
  <si>
    <t>Delta Dental PPO UA</t>
  </si>
  <si>
    <t>Delta Dental PPO UAC</t>
  </si>
  <si>
    <t>Delta Dental PPO M</t>
  </si>
  <si>
    <t>Delta Dental PPO MM</t>
  </si>
  <si>
    <t>Delta Dental PPO MC</t>
  </si>
  <si>
    <t>Delta Dental PPO MA</t>
  </si>
  <si>
    <t>Delta Dental PPO MAC</t>
  </si>
  <si>
    <t>Delta Dental PPO MMM</t>
  </si>
  <si>
    <t>Delta Dental PPO MMC</t>
  </si>
  <si>
    <t>XU</t>
  </si>
  <si>
    <t>XUC</t>
  </si>
  <si>
    <t>XUA</t>
  </si>
  <si>
    <t>XUAC</t>
  </si>
  <si>
    <t>XM</t>
  </si>
  <si>
    <t>XMM</t>
  </si>
  <si>
    <t>XMC</t>
  </si>
  <si>
    <t>XMA</t>
  </si>
  <si>
    <t>XMAC</t>
  </si>
  <si>
    <t>XMMC</t>
  </si>
  <si>
    <t>Net
Monthly
Premium</t>
  </si>
  <si>
    <r>
      <rPr>
        <b/>
        <sz val="8"/>
        <color rgb="FF002855"/>
        <rFont val="Calibri"/>
        <family val="2"/>
      </rPr>
      <t>U</t>
    </r>
    <r>
      <rPr>
        <sz val="8"/>
        <color rgb="FF002855"/>
        <rFont val="Calibri"/>
        <family val="2"/>
      </rPr>
      <t xml:space="preserve"> = Retiree</t>
    </r>
  </si>
  <si>
    <r>
      <rPr>
        <b/>
        <sz val="8"/>
        <color rgb="FF002855"/>
        <rFont val="Calibri"/>
        <family val="2"/>
      </rPr>
      <t>MC</t>
    </r>
    <r>
      <rPr>
        <sz val="8"/>
        <color rgb="FF002855"/>
        <rFont val="Calibri"/>
        <family val="2"/>
      </rPr>
      <t xml:space="preserve"> = Medicare-eligible Retiree + Child(ren) </t>
    </r>
    <r>
      <rPr>
        <b/>
        <sz val="8"/>
        <color rgb="FF002855"/>
        <rFont val="Calibri"/>
        <family val="2"/>
      </rPr>
      <t>OR</t>
    </r>
    <r>
      <rPr>
        <sz val="8"/>
        <color rgb="FF002855"/>
        <rFont val="Calibri"/>
        <family val="2"/>
      </rPr>
      <t xml:space="preserve"> Retiree + Medicare-eligible Child</t>
    </r>
  </si>
  <si>
    <r>
      <rPr>
        <b/>
        <sz val="8"/>
        <color rgb="FF002855"/>
        <rFont val="Calibri"/>
        <family val="2"/>
      </rPr>
      <t>UC</t>
    </r>
    <r>
      <rPr>
        <sz val="8"/>
        <color rgb="FF002855"/>
        <rFont val="Calibri"/>
        <family val="2"/>
      </rPr>
      <t xml:space="preserve"> = Retiree + Child(ren)</t>
    </r>
  </si>
  <si>
    <r>
      <rPr>
        <b/>
        <sz val="8"/>
        <color rgb="FF002855"/>
        <rFont val="Calibri"/>
        <family val="2"/>
      </rPr>
      <t>MA</t>
    </r>
    <r>
      <rPr>
        <sz val="8"/>
        <color rgb="FF002855"/>
        <rFont val="Calibri"/>
        <family val="2"/>
      </rPr>
      <t xml:space="preserve"> = Medicare-eligible Retiree + Adult </t>
    </r>
    <r>
      <rPr>
        <b/>
        <sz val="8"/>
        <color rgb="FF002855"/>
        <rFont val="Calibri"/>
        <family val="2"/>
      </rPr>
      <t>OR</t>
    </r>
    <r>
      <rPr>
        <sz val="8"/>
        <color rgb="FF002855"/>
        <rFont val="Calibri"/>
        <family val="2"/>
      </rPr>
      <t xml:space="preserve"> Retiree + Medicare-eligible Adult</t>
    </r>
  </si>
  <si>
    <r>
      <rPr>
        <b/>
        <sz val="8"/>
        <color rgb="FF002855"/>
        <rFont val="Calibri"/>
        <family val="2"/>
      </rPr>
      <t>UA</t>
    </r>
    <r>
      <rPr>
        <sz val="8"/>
        <color rgb="FF002855"/>
        <rFont val="Calibri"/>
        <family val="2"/>
      </rPr>
      <t xml:space="preserve"> = Retiree + Adult</t>
    </r>
  </si>
  <si>
    <r>
      <rPr>
        <b/>
        <sz val="8"/>
        <color rgb="FF002855"/>
        <rFont val="Calibri"/>
        <family val="2"/>
      </rPr>
      <t>MAC</t>
    </r>
    <r>
      <rPr>
        <sz val="8"/>
        <color rgb="FF002855"/>
        <rFont val="Calibri"/>
        <family val="2"/>
      </rPr>
      <t xml:space="preserve"> = M-eligible Retiree + Adult + Child(ren) </t>
    </r>
    <r>
      <rPr>
        <b/>
        <sz val="8"/>
        <color rgb="FF002855"/>
        <rFont val="Calibri"/>
        <family val="2"/>
      </rPr>
      <t>OR</t>
    </r>
    <r>
      <rPr>
        <sz val="8"/>
        <color rgb="FF002855"/>
        <rFont val="Calibri"/>
        <family val="2"/>
      </rPr>
      <t xml:space="preserve"> Retiree + M-eligible Adult + Child(ren) </t>
    </r>
    <r>
      <rPr>
        <b/>
        <sz val="8"/>
        <color rgb="FF002855"/>
        <rFont val="Calibri"/>
        <family val="2"/>
      </rPr>
      <t>OR</t>
    </r>
    <r>
      <rPr>
        <sz val="8"/>
        <color rgb="FF002855"/>
        <rFont val="Calibri"/>
        <family val="2"/>
      </rPr>
      <t xml:space="preserve"> Retiree + Adult + M-eligible Child</t>
    </r>
  </si>
  <si>
    <r>
      <rPr>
        <b/>
        <sz val="8"/>
        <color rgb="FF002855"/>
        <rFont val="Calibri"/>
        <family val="2"/>
      </rPr>
      <t xml:space="preserve">UAC </t>
    </r>
    <r>
      <rPr>
        <sz val="8"/>
        <color rgb="FF002855"/>
        <rFont val="Calibri"/>
        <family val="2"/>
      </rPr>
      <t>= Retiree + Adult + Child(ren)</t>
    </r>
  </si>
  <si>
    <r>
      <rPr>
        <b/>
        <sz val="8"/>
        <color rgb="FF002855"/>
        <rFont val="Calibri"/>
        <family val="2"/>
      </rPr>
      <t>MMM</t>
    </r>
    <r>
      <rPr>
        <sz val="8"/>
        <color rgb="FF002855"/>
        <rFont val="Calibri"/>
        <family val="2"/>
      </rPr>
      <t xml:space="preserve"> = Medicare-eligible Retiree + Medicare-eligible Adult + Medicare-eligible Child</t>
    </r>
  </si>
  <si>
    <r>
      <rPr>
        <b/>
        <sz val="8"/>
        <color rgb="FF002855"/>
        <rFont val="Calibri"/>
        <family val="2"/>
      </rPr>
      <t>M</t>
    </r>
    <r>
      <rPr>
        <sz val="8"/>
        <color rgb="FF002855"/>
        <rFont val="Calibri"/>
        <family val="2"/>
      </rPr>
      <t xml:space="preserve"> = Medicare-eligible Retiree</t>
    </r>
  </si>
  <si>
    <r>
      <rPr>
        <b/>
        <sz val="8"/>
        <color rgb="FF002855"/>
        <rFont val="Calibri"/>
        <family val="2"/>
      </rPr>
      <t>MMC</t>
    </r>
    <r>
      <rPr>
        <sz val="8"/>
        <color rgb="FF002855"/>
        <rFont val="Calibri"/>
        <family val="2"/>
      </rPr>
      <t xml:space="preserve"> = Medicare-eligible Retiree + Medicare-eligible Adult + Child(ren) </t>
    </r>
    <r>
      <rPr>
        <b/>
        <sz val="8"/>
        <color rgb="FF002855"/>
        <rFont val="Calibri"/>
        <family val="2"/>
      </rPr>
      <t>OR</t>
    </r>
    <r>
      <rPr>
        <sz val="8"/>
        <color rgb="FF002855"/>
        <rFont val="Calibri"/>
        <family val="2"/>
      </rPr>
      <t xml:space="preserve"> M-eligible Retiree + Adult + M-eligible Child</t>
    </r>
  </si>
  <si>
    <r>
      <rPr>
        <b/>
        <sz val="8"/>
        <color rgb="FF002855"/>
        <rFont val="Calibri"/>
        <family val="2"/>
      </rPr>
      <t>MM</t>
    </r>
    <r>
      <rPr>
        <sz val="8"/>
        <color rgb="FF002855"/>
        <rFont val="Calibri"/>
        <family val="2"/>
      </rPr>
      <t xml:space="preserve"> = Medicare-eligible Retiree + Medicare-eligible Adult or Child</t>
    </r>
  </si>
  <si>
    <r>
      <rPr>
        <b/>
        <sz val="8"/>
        <color rgb="FF002855"/>
        <rFont val="Calibri"/>
        <family val="2"/>
      </rPr>
      <t xml:space="preserve">               OR</t>
    </r>
    <r>
      <rPr>
        <sz val="8"/>
        <color rgb="FF002855"/>
        <rFont val="Calibri"/>
        <family val="2"/>
      </rPr>
      <t xml:space="preserve"> Retiree + Medicare-eligible Adult + Medicare-eligible Child</t>
    </r>
  </si>
  <si>
    <t>1:</t>
  </si>
  <si>
    <t>2:</t>
  </si>
  <si>
    <t>3:</t>
  </si>
  <si>
    <t>4:</t>
  </si>
  <si>
    <t>Group 3</t>
  </si>
  <si>
    <t>Age</t>
  </si>
  <si>
    <t>Svc Credit</t>
  </si>
  <si>
    <t>% UC contribution</t>
  </si>
  <si>
    <t>Age 20+</t>
  </si>
  <si>
    <t>Svc 65+</t>
  </si>
  <si>
    <t>Combined Tester:</t>
  </si>
  <si>
    <t>20+</t>
  </si>
  <si>
    <t>65+</t>
  </si>
  <si>
    <t>Joined UCRP 1/1/1990–6/30/2013 (Group 2)</t>
  </si>
  <si>
    <t>Joined UCRP/rehired on/after 7/1/2013 (Group 3)</t>
  </si>
  <si>
    <t>Rates based upon:</t>
  </si>
  <si>
    <t>years of UCRP service credit</t>
  </si>
  <si>
    <t>UC contribution toward medical/dental coverage:</t>
  </si>
  <si>
    <t>Age at retirement</t>
  </si>
  <si>
    <t>Years of UCRP service credit at retirement</t>
  </si>
  <si>
    <t>&lt;10?:</t>
  </si>
  <si>
    <t>G2?:</t>
  </si>
  <si>
    <t>^^Rule of 75?^^</t>
  </si>
  <si>
    <t>vvAge+Svc 75?vv</t>
  </si>
  <si>
    <t>Joined UCRP before 1990 (Group 1)</t>
  </si>
  <si>
    <t>50-54</t>
  </si>
  <si>
    <t>55+</t>
  </si>
  <si>
    <t>G1 rules:</t>
  </si>
  <si>
    <t>G3 rules:</t>
  </si>
  <si>
    <r>
      <t>Step 2:</t>
    </r>
    <r>
      <rPr>
        <sz val="10"/>
        <color indexed="56"/>
        <rFont val="Calibri"/>
        <family val="2"/>
      </rPr>
      <t xml:space="preserve">  </t>
    </r>
    <r>
      <rPr>
        <i/>
        <sz val="10"/>
        <color indexed="56"/>
        <rFont val="Calibri"/>
        <family val="2"/>
      </rPr>
      <t>Enter age at retirement in full years.</t>
    </r>
  </si>
  <si>
    <r>
      <t>Step 3:</t>
    </r>
    <r>
      <rPr>
        <sz val="10"/>
        <color indexed="56"/>
        <rFont val="Calibri"/>
        <family val="2"/>
      </rPr>
      <t xml:space="preserve">  </t>
    </r>
    <r>
      <rPr>
        <i/>
        <sz val="10"/>
        <color indexed="56"/>
        <rFont val="Calibri"/>
        <family val="2"/>
      </rPr>
      <t>Enter the number of full years of UC Retirement Plan service credit at retirement.</t>
    </r>
  </si>
  <si>
    <r>
      <t>Step 4:</t>
    </r>
    <r>
      <rPr>
        <sz val="10"/>
        <color indexed="56"/>
        <rFont val="Calibri"/>
        <family val="2"/>
      </rPr>
      <t xml:space="preserve">  </t>
    </r>
    <r>
      <rPr>
        <i/>
        <sz val="10"/>
        <color indexed="56"/>
        <rFont val="Calibri"/>
        <family val="2"/>
      </rPr>
      <t>Choose a health plan to see applicable rates.</t>
    </r>
  </si>
  <si>
    <r>
      <t>Step 5:</t>
    </r>
    <r>
      <rPr>
        <sz val="10"/>
        <color indexed="56"/>
        <rFont val="Calibri"/>
        <family val="2"/>
      </rPr>
      <t xml:space="preserve">  </t>
    </r>
    <r>
      <rPr>
        <i/>
        <sz val="10"/>
        <color indexed="56"/>
        <rFont val="Calibri"/>
        <family val="2"/>
      </rPr>
      <t xml:space="preserve">To compare rates across medical plans, choose the </t>
    </r>
    <r>
      <rPr>
        <b/>
        <i/>
        <sz val="10"/>
        <color indexed="56"/>
        <rFont val="Calibri"/>
        <family val="2"/>
      </rPr>
      <t>Medical Plan Comparison Chart</t>
    </r>
    <r>
      <rPr>
        <i/>
        <sz val="10"/>
        <color indexed="56"/>
        <rFont val="Calibri"/>
        <family val="2"/>
      </rPr>
      <t xml:space="preserve"> tab.</t>
    </r>
  </si>
  <si>
    <t>DeltaCare USA (Dental HMO)</t>
  </si>
  <si>
    <t>DeltaCare USA (Dental HMO) U</t>
  </si>
  <si>
    <t>DeltaCare USA (Dental HMO) UC</t>
  </si>
  <si>
    <t>DeltaCare USA (Dental HMO) UA</t>
  </si>
  <si>
    <t>DeltaCare USA (Dental HMO) UAC</t>
  </si>
  <si>
    <t>DeltaCare USA (Dental HMO) M</t>
  </si>
  <si>
    <t>DeltaCare USA (Dental HMO) MM</t>
  </si>
  <si>
    <t>DeltaCare USA (Dental HMO) MC</t>
  </si>
  <si>
    <t>DeltaCare USA (Dental HMO) MA</t>
  </si>
  <si>
    <t>DeltaCare USA (Dental HMO) MAC</t>
  </si>
  <si>
    <t>DeltaCare USA (Dental HMO) MMM</t>
  </si>
  <si>
    <t>DeltaCare USA (Dental HMO) MMC</t>
  </si>
  <si>
    <t>Kaiser Permanente/Senior Advantage HMO</t>
  </si>
  <si>
    <t>Kaiser Permanente/Senior Advantage HMO U</t>
  </si>
  <si>
    <t>Kaiser Permanente/Senior Advantage HMO UC</t>
  </si>
  <si>
    <t>Kaiser Permanente/Senior Advantage HMO UA</t>
  </si>
  <si>
    <t>Kaiser Permanente/Senior Advantage HMO UAC</t>
  </si>
  <si>
    <t>Kaiser Permanente/Senior Advantage HMO M</t>
  </si>
  <si>
    <t>Kaiser Permanente/Senior Advantage HMO MM</t>
  </si>
  <si>
    <t>Kaiser Permanente/Senior Advantage HMO MC</t>
  </si>
  <si>
    <t>Kaiser Permanente/Senior Advantage HMO MA</t>
  </si>
  <si>
    <t>Kaiser Permanente/Senior Advantage HMO MAC</t>
  </si>
  <si>
    <t>Kaiser Permanente/Senior Advantage HMO MMM</t>
  </si>
  <si>
    <t>Kaiser Permanente/Senior Advantage HMO MMC</t>
  </si>
  <si>
    <t>UC High Option PPO</t>
  </si>
  <si>
    <t>UC High Option PPO U</t>
  </si>
  <si>
    <t>UC High Option PPO UC</t>
  </si>
  <si>
    <t>UC High Option PPO UA</t>
  </si>
  <si>
    <t>UC High Option PPO UAC</t>
  </si>
  <si>
    <t>UC High Option PPO M</t>
  </si>
  <si>
    <t>UC High Option PPO MM</t>
  </si>
  <si>
    <t>UC High Option PPO MC</t>
  </si>
  <si>
    <t>UC High Option PPO MA</t>
  </si>
  <si>
    <t>UC High Option PPO MAC</t>
  </si>
  <si>
    <t>UC High Option PPO MMM</t>
  </si>
  <si>
    <t>UC High Option PPO MMC</t>
  </si>
  <si>
    <t>UC Health Savings Plan PPO</t>
  </si>
  <si>
    <t>UC Health Savings Plan PPO U</t>
  </si>
  <si>
    <t>UC Health Savings Plan PPO UC</t>
  </si>
  <si>
    <t>UC Health Savings Plan PPO UA</t>
  </si>
  <si>
    <t>UC Health Savings Plan PPO UAC</t>
  </si>
  <si>
    <t>UC Health Savings Plan PPO M</t>
  </si>
  <si>
    <t>UC Health Savings Plan PPO MM</t>
  </si>
  <si>
    <t>UC Health Savings Plan PPO MC</t>
  </si>
  <si>
    <t>UC Health Savings Plan PPO MA</t>
  </si>
  <si>
    <t>UC Health Savings Plan PPO MAC</t>
  </si>
  <si>
    <t>UC Health Savings Plan PPO MMM</t>
  </si>
  <si>
    <t>UC Health Savings Plan PPO MMC</t>
  </si>
  <si>
    <t>CORE/UC Medicare PPO</t>
  </si>
  <si>
    <t>CORE/UC Medicare PPO U</t>
  </si>
  <si>
    <t>CORE/UC Medicare PPO UC</t>
  </si>
  <si>
    <t>CORE/UC Medicare PPO UA</t>
  </si>
  <si>
    <t>CORE/UC Medicare PPO UAC</t>
  </si>
  <si>
    <t>CORE/UC Medicare PPO M</t>
  </si>
  <si>
    <t>CORE/UC Medicare PPO MM</t>
  </si>
  <si>
    <t>CORE/UC Medicare PPO MC</t>
  </si>
  <si>
    <t>CORE/UC Medicare PPO MA</t>
  </si>
  <si>
    <t>CORE/UC Medicare PPO MAC</t>
  </si>
  <si>
    <t>CORE/UC Medicare PPO MMM</t>
  </si>
  <si>
    <t>CORE/UC Medicare PPO MMC</t>
  </si>
  <si>
    <t>More information: UC retiree health &amp; welfare benefits eligibility rules</t>
  </si>
  <si>
    <t>UC Medicare Choice</t>
  </si>
  <si>
    <t>UC Blue &amp; Gold HMO/UC Medicare Choice</t>
  </si>
  <si>
    <t>UC Blue &amp; Gold HMO/UC Medicare Choice U</t>
  </si>
  <si>
    <t>UC Blue &amp; Gold HMO/UC Medicare Choice UC</t>
  </si>
  <si>
    <t>UC Blue &amp; Gold HMO/UC Medicare Choice UA</t>
  </si>
  <si>
    <t>UC Blue &amp; Gold HMO/UC Medicare Choice UAC</t>
  </si>
  <si>
    <t>UC Blue &amp; Gold HMO/UC Medicare Choice M</t>
  </si>
  <si>
    <t>UC Blue &amp; Gold HMO/UC Medicare Choice MM</t>
  </si>
  <si>
    <t>UC Blue &amp; Gold HMO/UC Medicare Choice MC</t>
  </si>
  <si>
    <t>UC Blue &amp; Gold HMO/UC Medicare Choice MA</t>
  </si>
  <si>
    <t>UC Blue &amp; Gold HMO/UC Medicare Choice MAC</t>
  </si>
  <si>
    <t>UC Blue &amp; Gold HMO/UC Medicare Choice MMM</t>
  </si>
  <si>
    <t>UC Blue &amp; Gold HMO/UC Medicare Choice MMC</t>
  </si>
  <si>
    <t>UC Medicare Choice U</t>
  </si>
  <si>
    <t>UC Medicare Choice UC</t>
  </si>
  <si>
    <t>UC Medicare Choice UA</t>
  </si>
  <si>
    <t>UC Medicare Choice UAC</t>
  </si>
  <si>
    <t>UC Medicare Choice M</t>
  </si>
  <si>
    <t>UC Medicare Choice MM</t>
  </si>
  <si>
    <t>UC Medicare Choice MC</t>
  </si>
  <si>
    <t>UC Medicare Choice MA</t>
  </si>
  <si>
    <t>UC Medicare Choice MAC</t>
  </si>
  <si>
    <t>UC Medicare Choice MMM</t>
  </si>
  <si>
    <t>UC Medicare Choice MMC</t>
  </si>
  <si>
    <r>
      <rPr>
        <b/>
        <sz val="8"/>
        <color rgb="FF008000"/>
        <rFont val="Calibri"/>
        <family val="2"/>
      </rPr>
      <t>Part B</t>
    </r>
    <r>
      <rPr>
        <b/>
        <sz val="9"/>
        <color rgb="FF008000"/>
        <rFont val="Calibri"/>
        <family val="2"/>
      </rPr>
      <t xml:space="preserve">
</t>
    </r>
    <r>
      <rPr>
        <b/>
        <sz val="7"/>
        <color rgb="FF008000"/>
        <rFont val="Calibri"/>
        <family val="2"/>
      </rPr>
      <t>Reim-bursement</t>
    </r>
  </si>
  <si>
    <t xml:space="preserve"> of the maximum UC contribution toward medical coverage</t>
  </si>
  <si>
    <t xml:space="preserve"> U</t>
  </si>
  <si>
    <t xml:space="preserve"> UC</t>
  </si>
  <si>
    <t xml:space="preserve"> UA</t>
  </si>
  <si>
    <t xml:space="preserve"> UAC</t>
  </si>
  <si>
    <t xml:space="preserve"> M</t>
  </si>
  <si>
    <t xml:space="preserve"> MM</t>
  </si>
  <si>
    <t xml:space="preserve"> MC</t>
  </si>
  <si>
    <t xml:space="preserve"> MA</t>
  </si>
  <si>
    <t xml:space="preserve"> MAC</t>
  </si>
  <si>
    <t xml:space="preserve"> MMM</t>
  </si>
  <si>
    <t xml:space="preserve"> MMC</t>
  </si>
  <si>
    <r>
      <t xml:space="preserve">UC Blue &amp; Gold HMO </t>
    </r>
    <r>
      <rPr>
        <sz val="8"/>
        <color rgb="FF002855"/>
        <rFont val="Calibri"/>
        <family val="2"/>
      </rPr>
      <t>(Health Net)</t>
    </r>
    <r>
      <rPr>
        <b/>
        <sz val="8"/>
        <color rgb="FF002855"/>
        <rFont val="Calibri"/>
        <family val="2"/>
      </rPr>
      <t xml:space="preserve">/
UC Medicare Choice
</t>
    </r>
    <r>
      <rPr>
        <sz val="8"/>
        <color rgb="FF002855"/>
        <rFont val="Calibri"/>
        <family val="2"/>
      </rPr>
      <t xml:space="preserve">(UnitedHealthcare) </t>
    </r>
    <r>
      <rPr>
        <b/>
        <sz val="8"/>
        <color rgb="FF002855"/>
        <rFont val="Calibri"/>
        <family val="2"/>
      </rPr>
      <t xml:space="preserve">
</t>
    </r>
    <r>
      <rPr>
        <sz val="8"/>
        <color rgb="FF002855"/>
        <rFont val="Calibri"/>
        <family val="2"/>
      </rPr>
      <t>HMO/Medicare Advantage PPO</t>
    </r>
  </si>
  <si>
    <r>
      <t xml:space="preserve">UC Medicare Choice
</t>
    </r>
    <r>
      <rPr>
        <sz val="8"/>
        <color rgb="FF002855"/>
        <rFont val="Calibri"/>
        <family val="2"/>
      </rPr>
      <t xml:space="preserve">(UnitedHealthcare)
</t>
    </r>
    <r>
      <rPr>
        <b/>
        <sz val="8"/>
        <color rgb="FF002855"/>
        <rFont val="Calibri"/>
        <family val="2"/>
      </rPr>
      <t xml:space="preserve">
</t>
    </r>
    <r>
      <rPr>
        <sz val="8"/>
        <color rgb="FF002855"/>
        <rFont val="Calibri"/>
        <family val="2"/>
      </rPr>
      <t>Medicare Advantage PPO</t>
    </r>
  </si>
  <si>
    <r>
      <t xml:space="preserve">Kaiser Permanente/
Senior Advantage
</t>
    </r>
    <r>
      <rPr>
        <sz val="8"/>
        <color rgb="FF002855"/>
        <rFont val="Calibri"/>
        <family val="2"/>
      </rPr>
      <t>HMO/Medicare Advantage HMO</t>
    </r>
  </si>
  <si>
    <r>
      <t>Step 1:</t>
    </r>
    <r>
      <rPr>
        <sz val="10"/>
        <color indexed="56"/>
        <rFont val="Calibri"/>
        <family val="2"/>
      </rPr>
      <t xml:space="preserve">  </t>
    </r>
    <r>
      <rPr>
        <i/>
        <sz val="10"/>
        <color indexed="56"/>
        <rFont val="Calibri"/>
        <family val="2"/>
        <scheme val="minor"/>
      </rPr>
      <t>When did the employee join the UC Retirement Plan? Choose the applicable eligibility group.
· If you left employment without retiring and were later rehired, use the date that you rejoined UCRP. · If you retired but then suspended retirement, use the date that you originally joined UCRP. · Safety members: Choose Group 2.</t>
    </r>
  </si>
  <si>
    <t>* Does not include rates for: Retirees 65+ without Medicare; union rates; rates for those who qualify through UCRP
   Disability; rates for those covered by Via Benefits; postdoctoral scholars; interns/residents; students</t>
  </si>
  <si>
    <t>The primary intent of this insurance premium estimator is for those planning for retirement, or those who are already retired, to estimate their costs and UC’s contribution towards retiree medical and dental insurance premiums.
This insurance premium calculator is based upon information you input into the calculator, including your UCRP and/or Savings Choice service credit and your retiree health group. The calculator may not provide accurate premium rates in all circumstances. The estimate generated has been prepared to model a retirement scenario. It includes assumptions about your service credit, retiree health group, and other figures that may impact the premium amount that you may pay at retirement. It is based upon published rate schedules that may change between the date the estimate is generated and the date you retire. Any changes in your appointment, service credit, retiree health group or rate schedules may impact your actual insurance premium. The estimate generated is not a guaranteed premium rate and UC makes no representations that they will honor the estimate generated. Additional requirements, limitations and exclusions may apply.
The benefits of all employees, retirees, and plan beneficiaries are subject to change or termination at the time of contract renewal or at any other time by the University or other governing authorities. The University also reserves the right to determine new premiums, employer contributions and monthly costs at any time. Health and welfare benefits are not accrued or vested benefit entitlements. UC’s contribution toward the monthly cost of the coverage is determined by UC and may change or stop altogether, and may be affected by the state of California’s annual budget appropriation.</t>
  </si>
  <si>
    <r>
      <t xml:space="preserve">CORE/
UC Medicare PPO
</t>
    </r>
    <r>
      <rPr>
        <sz val="8"/>
        <color rgb="FF002855"/>
        <rFont val="Calibri"/>
        <family val="2"/>
      </rPr>
      <t xml:space="preserve">(Anthem Blue Cross)
</t>
    </r>
    <r>
      <rPr>
        <sz val="8"/>
        <color rgb="FF002855"/>
        <rFont val="Calibri"/>
        <family val="2"/>
      </rPr>
      <t>PPO/Medicare Supplement PPO</t>
    </r>
  </si>
  <si>
    <r>
      <t xml:space="preserve">UC High Option
</t>
    </r>
    <r>
      <rPr>
        <sz val="8"/>
        <color rgb="FF002855"/>
        <rFont val="Calibri"/>
        <family val="2"/>
      </rPr>
      <t>(Anthem Blue Cross)</t>
    </r>
    <r>
      <rPr>
        <b/>
        <sz val="8"/>
        <color rgb="FF002855"/>
        <rFont val="Calibri"/>
        <family val="2"/>
      </rPr>
      <t xml:space="preserve">
</t>
    </r>
    <r>
      <rPr>
        <sz val="8"/>
        <color rgb="FF002855"/>
        <rFont val="Calibri"/>
        <family val="2"/>
      </rPr>
      <t>Medicare Supplement PPO</t>
    </r>
  </si>
  <si>
    <r>
      <t xml:space="preserve">UC Medicare PPO
</t>
    </r>
    <r>
      <rPr>
        <sz val="8"/>
        <color rgb="FF002855"/>
        <rFont val="Calibri"/>
        <family val="2"/>
      </rPr>
      <t>(Anthem Blue Cross)</t>
    </r>
    <r>
      <rPr>
        <b/>
        <sz val="8"/>
        <color rgb="FF002855"/>
        <rFont val="Calibri"/>
        <family val="2"/>
      </rPr>
      <t xml:space="preserve">
</t>
    </r>
    <r>
      <rPr>
        <sz val="8"/>
        <color rgb="FF002855"/>
        <rFont val="Calibri"/>
        <family val="2"/>
      </rPr>
      <t>Medicare Supplement PPO</t>
    </r>
  </si>
  <si>
    <r>
      <t xml:space="preserve">UC Medicare PPO
without Rx
</t>
    </r>
    <r>
      <rPr>
        <sz val="8"/>
        <color rgb="FF002855"/>
        <rFont val="Calibri"/>
        <family val="2"/>
      </rPr>
      <t xml:space="preserve">(Anthem Blue Cross)
</t>
    </r>
    <r>
      <rPr>
        <b/>
        <sz val="8"/>
        <color rgb="FF002855"/>
        <rFont val="Calibri"/>
        <family val="2"/>
      </rPr>
      <t xml:space="preserve">
</t>
    </r>
    <r>
      <rPr>
        <sz val="8"/>
        <color rgb="FF002855"/>
        <rFont val="Calibri"/>
        <family val="2"/>
      </rPr>
      <t>Medicare Supplement PPO</t>
    </r>
  </si>
  <si>
    <r>
      <t xml:space="preserve">UC Care/
UC Medicare PPO
</t>
    </r>
    <r>
      <rPr>
        <sz val="8"/>
        <color rgb="FF002855"/>
        <rFont val="Calibri"/>
        <family val="2"/>
      </rPr>
      <t xml:space="preserve">(Anthem Blue Cross)
</t>
    </r>
    <r>
      <rPr>
        <b/>
        <sz val="8"/>
        <color rgb="FF002855"/>
        <rFont val="Calibri"/>
        <family val="2"/>
      </rPr>
      <t xml:space="preserve">
</t>
    </r>
    <r>
      <rPr>
        <sz val="8"/>
        <color rgb="FF002855"/>
        <rFont val="Calibri"/>
        <family val="2"/>
      </rPr>
      <t>PPO/Medicare Supplement PPO</t>
    </r>
  </si>
  <si>
    <r>
      <t xml:space="preserve">UC Health Savings Plan </t>
    </r>
    <r>
      <rPr>
        <sz val="8"/>
        <color rgb="FF002855"/>
        <rFont val="Calibri"/>
        <family val="2"/>
      </rPr>
      <t>(Anthem BC)
PPO
with HSA</t>
    </r>
  </si>
  <si>
    <t>2024 University of California Retiree Health Plan Premium Estimator*</t>
  </si>
  <si>
    <t>2024 University of California Retiree Medical Plan Premium Comparison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</si>
</sst>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quot;$&quot;#,##0.00"/>
    <numFmt numFmtId="165" formatCode="0.0%"/>
  </numFmts>
  <fonts count="82">
    <font>
      <sz val="11"/>
      <color theme="1"/>
      <name val="Calibri"/>
      <family val="2"/>
      <scheme val="minor"/>
    </font>
    <font>
      <sz val="10"/>
      <name val="Calibri"/>
      <family val="2"/>
    </font>
    <font>
      <b/>
      <sz val="16"/>
      <color rgb="FF002855"/>
      <name val="Calibri"/>
      <family val="2"/>
    </font>
    <font>
      <sz val="10"/>
      <color theme="0"/>
      <name val="Calibri"/>
      <family val="2"/>
    </font>
    <font>
      <b/>
      <sz val="10"/>
      <color rgb="FF002855"/>
      <name val="Calibri"/>
      <family val="2"/>
    </font>
    <font>
      <sz val="10"/>
      <color indexed="56"/>
      <name val="Calibri"/>
      <family val="2"/>
    </font>
    <font>
      <i/>
      <sz val="10"/>
      <color indexed="56"/>
      <name val="Calibri"/>
      <family val="2"/>
    </font>
    <font>
      <sz val="10"/>
      <color rgb="FF002855"/>
      <name val="Calibri"/>
      <family val="2"/>
    </font>
    <font>
      <b/>
      <sz val="10"/>
      <name val="Calibri"/>
      <family val="2"/>
    </font>
    <font>
      <sz val="12"/>
      <name val="Calibri"/>
      <family val="2"/>
    </font>
    <font>
      <b/>
      <sz val="12"/>
      <name val="Calibri"/>
      <family val="2"/>
    </font>
    <font>
      <sz val="12"/>
      <color theme="0"/>
      <name val="Calibri"/>
      <family val="2"/>
    </font>
    <font>
      <b/>
      <sz val="12"/>
      <color rgb="FF002855"/>
      <name val="Calibri"/>
      <family val="2"/>
    </font>
    <font>
      <b/>
      <sz val="10"/>
      <color theme="0"/>
      <name val="Calibri"/>
      <family val="2"/>
    </font>
    <font>
      <i/>
      <sz val="10"/>
      <color rgb="FF002855"/>
      <name val="Calibri"/>
      <family val="2"/>
    </font>
    <font>
      <b/>
      <i/>
      <sz val="9"/>
      <color rgb="FF002855"/>
      <name val="Calibri"/>
      <family val="2"/>
    </font>
    <font>
      <sz val="9"/>
      <color rgb="FF002855"/>
      <name val="Calibri"/>
      <family val="2"/>
    </font>
    <font>
      <b/>
      <sz val="9"/>
      <color indexed="56"/>
      <name val="Calibri"/>
      <family val="2"/>
    </font>
    <font>
      <sz val="9"/>
      <color indexed="56"/>
      <name val="Calibri"/>
      <family val="2"/>
    </font>
    <font>
      <i/>
      <sz val="9"/>
      <color rgb="FF002855"/>
      <name val="Calibri"/>
      <family val="2"/>
    </font>
    <font>
      <u/>
      <sz val="10"/>
      <color theme="10"/>
      <name val="Arial"/>
      <family val="2"/>
    </font>
    <font>
      <sz val="10"/>
      <color theme="9" tint="-0.249977111117893"/>
      <name val="Calibri"/>
      <family val="2"/>
    </font>
    <font>
      <sz val="9"/>
      <name val="Calibri"/>
      <family val="2"/>
    </font>
    <font>
      <sz val="10"/>
      <color rgb="FF00B050"/>
      <name val="Calibri"/>
      <family val="2"/>
    </font>
    <font>
      <sz val="10"/>
      <color rgb="FFFFC000"/>
      <name val="Calibri"/>
      <family val="2"/>
    </font>
    <font>
      <sz val="12"/>
      <color rgb="FFFFC000"/>
      <name val="Calibri"/>
      <family val="2"/>
    </font>
    <font>
      <b/>
      <sz val="9"/>
      <color rgb="FF002855"/>
      <name val="Calibri"/>
      <family val="2"/>
    </font>
    <font>
      <b/>
      <sz val="9"/>
      <color theme="0"/>
      <name val="Calibri"/>
      <family val="2"/>
    </font>
    <font>
      <b/>
      <sz val="11"/>
      <color rgb="FF002855"/>
      <name val="Calibri"/>
      <family val="2"/>
    </font>
    <font>
      <b/>
      <sz val="9"/>
      <color rgb="FFFF0000"/>
      <name val="Calibri"/>
      <family val="2"/>
    </font>
    <font>
      <b/>
      <sz val="9"/>
      <color rgb="FF00B050"/>
      <name val="Calibri"/>
      <family val="2"/>
    </font>
    <font>
      <b/>
      <i/>
      <sz val="8"/>
      <color rgb="FF002855"/>
      <name val="Calibri"/>
      <family val="2"/>
    </font>
    <font>
      <sz val="8"/>
      <color rgb="FF002855"/>
      <name val="Calibri"/>
      <family val="2"/>
    </font>
    <font>
      <sz val="8"/>
      <color theme="0"/>
      <name val="Calibri"/>
      <family val="2"/>
    </font>
    <font>
      <sz val="8"/>
      <color rgb="FFFFC000"/>
      <name val="Calibri"/>
      <family val="2"/>
    </font>
    <font>
      <i/>
      <sz val="8"/>
      <color rgb="FF002855"/>
      <name val="Calibri"/>
      <family val="2"/>
    </font>
    <font>
      <b/>
      <sz val="14"/>
      <color rgb="FF002855"/>
      <name val="Calibri"/>
      <family val="2"/>
    </font>
    <font>
      <b/>
      <sz val="8"/>
      <color rgb="FF002855"/>
      <name val="Calibri"/>
      <family val="2"/>
    </font>
    <font>
      <b/>
      <sz val="9"/>
      <color rgb="FF008000"/>
      <name val="Calibri"/>
      <family val="2"/>
    </font>
    <font>
      <b/>
      <sz val="8"/>
      <color rgb="FF008000"/>
      <name val="Calibri"/>
      <family val="2"/>
    </font>
    <font>
      <b/>
      <sz val="15"/>
      <color rgb="FF002855"/>
      <name val="Calibri"/>
      <family val="2"/>
    </font>
    <font>
      <b/>
      <i/>
      <sz val="10"/>
      <color indexed="56"/>
      <name val="Calibri"/>
      <family val="2"/>
    </font>
    <font>
      <b/>
      <sz val="11"/>
      <color theme="1"/>
      <name val="Calibri"/>
      <family val="2"/>
      <scheme val="minor"/>
    </font>
    <font>
      <sz val="11"/>
      <color theme="0" tint="-4.9989318521683403E-2"/>
      <name val="Calibri"/>
      <family val="2"/>
      <scheme val="minor"/>
    </font>
    <font>
      <b/>
      <sz val="12"/>
      <color indexed="10"/>
      <name val="Calibri"/>
      <family val="2"/>
    </font>
    <font>
      <b/>
      <sz val="12"/>
      <color indexed="17"/>
      <name val="Calibri"/>
      <family val="2"/>
    </font>
    <font>
      <b/>
      <sz val="12"/>
      <color rgb="FF3366FF"/>
      <name val="Calibri"/>
      <family val="2"/>
    </font>
    <font>
      <sz val="9"/>
      <color theme="0"/>
      <name val="Calibri"/>
      <family val="2"/>
    </font>
    <font>
      <b/>
      <sz val="11"/>
      <color theme="0"/>
      <name val="Calibri"/>
      <family val="2"/>
    </font>
    <font>
      <sz val="11"/>
      <color rgb="FF002855"/>
      <name val="Calibri"/>
      <family val="2"/>
    </font>
    <font>
      <b/>
      <u/>
      <sz val="11"/>
      <color theme="10"/>
      <name val="Calibri"/>
      <family val="2"/>
      <scheme val="minor"/>
    </font>
    <font>
      <b/>
      <sz val="12"/>
      <color theme="0"/>
      <name val="Calibri"/>
      <family val="2"/>
    </font>
    <font>
      <sz val="10"/>
      <color theme="5"/>
      <name val="Calibri"/>
      <family val="2"/>
    </font>
    <font>
      <b/>
      <sz val="8"/>
      <color theme="0"/>
      <name val="Calibri"/>
      <family val="2"/>
    </font>
    <font>
      <b/>
      <sz val="12"/>
      <color theme="5"/>
      <name val="Calibri"/>
      <family val="2"/>
    </font>
    <font>
      <sz val="12"/>
      <color theme="5"/>
      <name val="Calibri"/>
      <family val="2"/>
    </font>
    <font>
      <b/>
      <sz val="10"/>
      <color theme="5"/>
      <name val="Calibri"/>
      <family val="2"/>
    </font>
    <font>
      <sz val="11"/>
      <color theme="0"/>
      <name val="Calibri"/>
      <family val="2"/>
    </font>
    <font>
      <b/>
      <sz val="8"/>
      <color rgb="FFFF0000"/>
      <name val="Calibri"/>
      <family val="2"/>
    </font>
    <font>
      <b/>
      <sz val="7"/>
      <color rgb="FF008000"/>
      <name val="Calibri"/>
      <family val="2"/>
    </font>
    <font>
      <b/>
      <sz val="8.5"/>
      <color rgb="FFFF0000"/>
      <name val="Arial Narrow"/>
      <family val="2"/>
    </font>
    <font>
      <sz val="8.5"/>
      <color rgb="FFFF0000"/>
      <name val="Arial Narrow"/>
      <family val="2"/>
    </font>
    <font>
      <sz val="8.5"/>
      <color theme="2" tint="-0.249977111117893"/>
      <name val="Arial Narrow"/>
      <family val="2"/>
    </font>
    <font>
      <sz val="8.5"/>
      <color theme="0"/>
      <name val="Arial Narrow"/>
      <family val="2"/>
    </font>
    <font>
      <b/>
      <sz val="8.5"/>
      <color rgb="FF008000"/>
      <name val="Arial Narrow"/>
      <family val="2"/>
    </font>
    <font>
      <sz val="8.5"/>
      <color rgb="FF00B050"/>
      <name val="Arial Narrow"/>
      <family val="2"/>
    </font>
    <font>
      <b/>
      <sz val="10"/>
      <color rgb="FF3366FF"/>
      <name val="Calibri"/>
      <family val="2"/>
    </font>
    <font>
      <sz val="9"/>
      <color rgb="FFFFC000"/>
      <name val="Calibri"/>
      <family val="2"/>
    </font>
    <font>
      <b/>
      <sz val="8.5"/>
      <color rgb="FF00B050"/>
      <name val="Arial Narrow"/>
      <family val="2"/>
    </font>
    <font>
      <i/>
      <sz val="10"/>
      <color indexed="56"/>
      <name val="Calibri"/>
      <family val="2"/>
      <scheme val="minor"/>
    </font>
    <font>
      <i/>
      <sz val="8"/>
      <color rgb="FFFFC000"/>
      <name val="Calibri"/>
      <family val="2"/>
    </font>
    <font>
      <i/>
      <sz val="8"/>
      <color theme="5"/>
      <name val="Calibri"/>
      <family val="2"/>
    </font>
    <font>
      <sz val="8"/>
      <color theme="5"/>
      <name val="Calibri"/>
      <family val="2"/>
    </font>
    <font>
      <sz val="10"/>
      <color rgb="FFFFFFFF"/>
      <name val="Calibri"/>
      <family val="2"/>
    </font>
    <font>
      <sz val="9"/>
      <color rgb="FFFFFFFF"/>
      <name val="Calibri"/>
      <family val="2"/>
    </font>
    <font>
      <i/>
      <sz val="9"/>
      <name val="Calibri"/>
      <family val="2"/>
    </font>
    <font>
      <i/>
      <sz val="8"/>
      <color theme="0"/>
      <name val="Calibri"/>
      <family val="2"/>
    </font>
    <font>
      <sz val="10"/>
      <color theme="0"/>
      <name val="Calibri"/>
      <family val="2"/>
      <scheme val="minor"/>
    </font>
    <font>
      <i/>
      <sz val="8"/>
      <name val="Calibri"/>
      <family val="2"/>
    </font>
    <font>
      <sz val="10"/>
      <name val="Arial"/>
      <family val="2"/>
    </font>
    <font>
      <sz val="8"/>
      <name val="TimesNewRomanPS"/>
    </font>
    <font>
      <sz val="8"/>
      <name val="MS Sans Serif"/>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rgb="FFC997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C99700"/>
      </left>
      <right/>
      <top style="thin">
        <color rgb="FFC99700"/>
      </top>
      <bottom/>
      <diagonal/>
    </border>
    <border>
      <left/>
      <right style="thin">
        <color rgb="FFC99700"/>
      </right>
      <top style="thin">
        <color rgb="FFC99700"/>
      </top>
      <bottom/>
      <diagonal/>
    </border>
    <border>
      <left/>
      <right style="thin">
        <color rgb="FFC99700"/>
      </right>
      <top/>
      <bottom/>
      <diagonal/>
    </border>
    <border>
      <left style="thin">
        <color rgb="FFC99700"/>
      </left>
      <right/>
      <top/>
      <bottom style="thin">
        <color rgb="FFC99700"/>
      </bottom>
      <diagonal/>
    </border>
    <border>
      <left/>
      <right style="thin">
        <color rgb="FFC99700"/>
      </right>
      <top/>
      <bottom style="thin">
        <color rgb="FFC99700"/>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top style="thin">
        <color indexed="64"/>
      </top>
      <bottom/>
      <diagonal/>
    </border>
  </borders>
  <cellStyleXfs count="6">
    <xf numFmtId="0" fontId="0" fillId="0" borderId="0"/>
    <xf numFmtId="0" fontId="20" fillId="0" borderId="0" applyNumberFormat="0" applyFill="0" applyBorder="0" applyAlignment="0" applyProtection="0"/>
    <xf numFmtId="44" fontId="79" fillId="0" borderId="0" applyFont="0" applyFill="0" applyBorder="0" applyAlignment="0" applyProtection="0"/>
    <xf numFmtId="0" fontId="79" fillId="0" borderId="0"/>
    <xf numFmtId="39" fontId="80" fillId="0" borderId="0"/>
    <xf numFmtId="0" fontId="81" fillId="0" borderId="0"/>
  </cellStyleXfs>
  <cellXfs count="257">
    <xf numFmtId="0" fontId="0" fillId="0" borderId="0" xfId="0"/>
    <xf numFmtId="0" fontId="1" fillId="0" borderId="0" xfId="0" applyFont="1"/>
    <xf numFmtId="0" fontId="3" fillId="0" borderId="0" xfId="0" applyFont="1"/>
    <xf numFmtId="0" fontId="1" fillId="0" borderId="0" xfId="0" applyFont="1" applyAlignment="1"/>
    <xf numFmtId="49" fontId="4" fillId="0" borderId="0" xfId="0" applyNumberFormat="1" applyFont="1" applyAlignment="1">
      <alignment horizontal="left"/>
    </xf>
    <xf numFmtId="49" fontId="7" fillId="0" borderId="0" xfId="0" applyNumberFormat="1" applyFont="1" applyAlignment="1"/>
    <xf numFmtId="0" fontId="7" fillId="0" borderId="0" xfId="0" applyFont="1" applyAlignment="1"/>
    <xf numFmtId="0" fontId="3" fillId="0" borderId="0" xfId="0" applyFont="1" applyAlignment="1"/>
    <xf numFmtId="0" fontId="1" fillId="0" borderId="0" xfId="0" applyFont="1" applyAlignment="1">
      <alignment vertical="center"/>
    </xf>
    <xf numFmtId="0" fontId="3" fillId="0" borderId="0" xfId="0" applyFont="1" applyAlignment="1">
      <alignment vertical="center"/>
    </xf>
    <xf numFmtId="0" fontId="9" fillId="0" borderId="0" xfId="0" applyFont="1"/>
    <xf numFmtId="0" fontId="11" fillId="0" borderId="0" xfId="0" applyFont="1"/>
    <xf numFmtId="0" fontId="9" fillId="0" borderId="0" xfId="0" applyFont="1" applyFill="1" applyProtection="1"/>
    <xf numFmtId="0" fontId="10" fillId="0" borderId="0" xfId="0" applyFont="1" applyFill="1" applyBorder="1" applyAlignment="1" applyProtection="1">
      <alignment horizontal="left"/>
    </xf>
    <xf numFmtId="0" fontId="11" fillId="0" borderId="0" xfId="0" applyFont="1" applyFill="1" applyProtection="1"/>
    <xf numFmtId="0" fontId="7" fillId="0" borderId="0" xfId="0" applyFont="1" applyAlignment="1">
      <alignment vertical="center"/>
    </xf>
    <xf numFmtId="0" fontId="13" fillId="0" borderId="0" xfId="0" applyFont="1" applyFill="1" applyBorder="1" applyAlignment="1">
      <alignment horizontal="center"/>
    </xf>
    <xf numFmtId="0" fontId="13" fillId="0" borderId="0" xfId="0" applyFont="1" applyAlignment="1">
      <alignment horizontal="center"/>
    </xf>
    <xf numFmtId="49" fontId="15" fillId="0" borderId="0" xfId="0" applyNumberFormat="1" applyFont="1" applyBorder="1" applyAlignment="1">
      <alignment horizontal="center"/>
    </xf>
    <xf numFmtId="49" fontId="16" fillId="0" borderId="0" xfId="0" applyNumberFormat="1" applyFont="1" applyBorder="1"/>
    <xf numFmtId="164" fontId="7" fillId="0" borderId="0" xfId="0" applyNumberFormat="1" applyFont="1" applyBorder="1"/>
    <xf numFmtId="0" fontId="7" fillId="0" borderId="0" xfId="0" applyFont="1" applyBorder="1"/>
    <xf numFmtId="49" fontId="19" fillId="0" borderId="0" xfId="0" applyNumberFormat="1" applyFont="1" applyBorder="1"/>
    <xf numFmtId="0" fontId="21" fillId="0" borderId="0" xfId="0" applyFont="1"/>
    <xf numFmtId="49" fontId="22" fillId="0" borderId="0" xfId="0" applyNumberFormat="1" applyFont="1"/>
    <xf numFmtId="0" fontId="23" fillId="0" borderId="0" xfId="0" applyFont="1"/>
    <xf numFmtId="0" fontId="9" fillId="0" borderId="0" xfId="0" applyFont="1" applyFill="1" applyBorder="1" applyProtection="1"/>
    <xf numFmtId="0" fontId="11" fillId="0" borderId="0" xfId="0" applyFont="1" applyFill="1" applyBorder="1" applyProtection="1"/>
    <xf numFmtId="0" fontId="25" fillId="0" borderId="0" xfId="0" applyFont="1" applyFill="1" applyBorder="1" applyProtection="1"/>
    <xf numFmtId="49" fontId="24" fillId="0" borderId="0" xfId="0" applyNumberFormat="1" applyFont="1" applyFill="1" applyBorder="1" applyProtection="1"/>
    <xf numFmtId="49" fontId="3" fillId="0" borderId="0" xfId="0" applyNumberFormat="1" applyFont="1" applyFill="1" applyBorder="1" applyProtection="1"/>
    <xf numFmtId="49" fontId="1" fillId="0" borderId="0" xfId="0" applyNumberFormat="1" applyFont="1" applyFill="1" applyBorder="1" applyProtection="1"/>
    <xf numFmtId="49" fontId="36" fillId="0" borderId="0" xfId="0" applyNumberFormat="1" applyFont="1" applyFill="1" applyBorder="1" applyAlignment="1" applyProtection="1">
      <alignment horizontal="center" vertical="center"/>
    </xf>
    <xf numFmtId="0" fontId="1" fillId="0" borderId="0" xfId="0" applyFont="1" applyProtection="1"/>
    <xf numFmtId="0" fontId="7" fillId="0" borderId="0" xfId="0" applyFont="1" applyAlignment="1" applyProtection="1">
      <alignment vertical="center"/>
    </xf>
    <xf numFmtId="0" fontId="3" fillId="0" borderId="0" xfId="0" applyFont="1" applyProtection="1"/>
    <xf numFmtId="49" fontId="7" fillId="0" borderId="0" xfId="0" applyNumberFormat="1" applyFont="1" applyAlignment="1" applyProtection="1">
      <alignment horizontal="left" vertical="center"/>
    </xf>
    <xf numFmtId="9" fontId="28" fillId="0" borderId="0" xfId="0" applyNumberFormat="1" applyFont="1" applyAlignment="1" applyProtection="1">
      <alignment horizontal="center" vertical="center"/>
    </xf>
    <xf numFmtId="49" fontId="26" fillId="0" borderId="0" xfId="0" applyNumberFormat="1" applyFont="1" applyFill="1" applyBorder="1" applyAlignment="1" applyProtection="1">
      <alignment horizontal="left"/>
    </xf>
    <xf numFmtId="0" fontId="24" fillId="0" borderId="0" xfId="0"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0" fontId="24" fillId="0" borderId="0" xfId="0" applyFont="1" applyProtection="1"/>
    <xf numFmtId="0" fontId="1" fillId="0" borderId="24" xfId="0" applyFont="1" applyBorder="1" applyProtection="1"/>
    <xf numFmtId="0" fontId="29" fillId="0" borderId="0" xfId="0" applyFont="1" applyBorder="1" applyAlignment="1" applyProtection="1">
      <alignment horizontal="center" vertical="center" wrapText="1"/>
    </xf>
    <xf numFmtId="0" fontId="30" fillId="0" borderId="24"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49" fontId="26" fillId="0" borderId="29" xfId="0" applyNumberFormat="1" applyFont="1" applyFill="1" applyBorder="1" applyAlignment="1" applyProtection="1"/>
    <xf numFmtId="0" fontId="2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Fill="1" applyBorder="1" applyAlignment="1" applyProtection="1">
      <alignment vertical="center"/>
    </xf>
    <xf numFmtId="49" fontId="27" fillId="0" borderId="24" xfId="0" applyNumberFormat="1" applyFont="1" applyFill="1" applyBorder="1" applyAlignment="1" applyProtection="1"/>
    <xf numFmtId="0" fontId="24" fillId="0" borderId="0" xfId="0" applyFont="1" applyFill="1" applyBorder="1" applyProtection="1"/>
    <xf numFmtId="0" fontId="3" fillId="0" borderId="0" xfId="0" applyFont="1" applyFill="1" applyBorder="1" applyProtection="1"/>
    <xf numFmtId="0" fontId="1" fillId="0" borderId="0" xfId="0" applyFont="1" applyFill="1" applyBorder="1" applyProtection="1"/>
    <xf numFmtId="49" fontId="31" fillId="0" borderId="0" xfId="0" applyNumberFormat="1" applyFont="1" applyBorder="1" applyAlignment="1" applyProtection="1">
      <alignment horizontal="center"/>
    </xf>
    <xf numFmtId="49" fontId="32" fillId="0" borderId="0" xfId="0" applyNumberFormat="1" applyFont="1" applyBorder="1" applyProtection="1"/>
    <xf numFmtId="164" fontId="32" fillId="0" borderId="0" xfId="0" applyNumberFormat="1" applyFont="1" applyBorder="1" applyProtection="1"/>
    <xf numFmtId="0" fontId="32" fillId="0" borderId="0" xfId="0" applyFont="1" applyProtection="1"/>
    <xf numFmtId="0" fontId="34" fillId="0" borderId="0" xfId="0" applyFont="1" applyProtection="1"/>
    <xf numFmtId="0" fontId="33" fillId="0" borderId="0" xfId="0" applyFont="1" applyProtection="1"/>
    <xf numFmtId="49" fontId="35" fillId="0" borderId="0" xfId="0" applyNumberFormat="1" applyFont="1" applyBorder="1" applyProtection="1"/>
    <xf numFmtId="0" fontId="23" fillId="0" borderId="0" xfId="0" applyFont="1" applyProtection="1"/>
    <xf numFmtId="0" fontId="38" fillId="0" borderId="35" xfId="0" applyFont="1" applyBorder="1" applyAlignment="1" applyProtection="1">
      <alignment horizontal="center" vertical="center" wrapText="1"/>
    </xf>
    <xf numFmtId="0" fontId="7" fillId="0" borderId="0" xfId="0" applyFont="1" applyBorder="1" applyAlignment="1"/>
    <xf numFmtId="0" fontId="24" fillId="0" borderId="0" xfId="0" applyFont="1"/>
    <xf numFmtId="0" fontId="42" fillId="0" borderId="0" xfId="0" applyFont="1"/>
    <xf numFmtId="0" fontId="1" fillId="0" borderId="0" xfId="0" applyFont="1" applyFill="1" applyAlignment="1"/>
    <xf numFmtId="0" fontId="3" fillId="0" borderId="0" xfId="0" applyFont="1" applyFill="1" applyAlignment="1"/>
    <xf numFmtId="49" fontId="1" fillId="0" borderId="0" xfId="0" applyNumberFormat="1" applyFont="1" applyAlignment="1">
      <alignment vertical="center"/>
    </xf>
    <xf numFmtId="49" fontId="9" fillId="0" borderId="0" xfId="0" applyNumberFormat="1" applyFont="1" applyFill="1" applyProtection="1"/>
    <xf numFmtId="49" fontId="1" fillId="0" borderId="0" xfId="0" applyNumberFormat="1" applyFont="1"/>
    <xf numFmtId="49" fontId="12" fillId="0" borderId="0" xfId="0" applyNumberFormat="1" applyFont="1" applyAlignment="1">
      <alignment horizontal="right"/>
    </xf>
    <xf numFmtId="49" fontId="12" fillId="0" borderId="0" xfId="0" applyNumberFormat="1" applyFont="1" applyFill="1" applyAlignment="1">
      <alignment horizontal="right"/>
    </xf>
    <xf numFmtId="0" fontId="11" fillId="0" borderId="0" xfId="0" applyFont="1" applyFill="1"/>
    <xf numFmtId="0" fontId="9" fillId="0" borderId="0" xfId="0" applyFont="1" applyFill="1"/>
    <xf numFmtId="1" fontId="10" fillId="2" borderId="5" xfId="0" applyNumberFormat="1" applyFont="1" applyFill="1" applyBorder="1" applyAlignment="1" applyProtection="1">
      <alignment horizontal="center" vertical="center"/>
      <protection locked="0"/>
    </xf>
    <xf numFmtId="49" fontId="0" fillId="0" borderId="0" xfId="0" applyNumberFormat="1"/>
    <xf numFmtId="165" fontId="0" fillId="0" borderId="0" xfId="0" applyNumberFormat="1" applyAlignment="1">
      <alignment horizontal="center" vertical="center"/>
    </xf>
    <xf numFmtId="165" fontId="0" fillId="0" borderId="0" xfId="0" applyNumberFormat="1"/>
    <xf numFmtId="0" fontId="42" fillId="0" borderId="0" xfId="0" applyFont="1" applyAlignment="1">
      <alignment horizontal="center" vertical="center"/>
    </xf>
    <xf numFmtId="0" fontId="42" fillId="0" borderId="0" xfId="0" applyFont="1" applyFill="1" applyBorder="1"/>
    <xf numFmtId="1" fontId="42" fillId="4" borderId="5" xfId="0" applyNumberFormat="1" applyFont="1" applyFill="1" applyBorder="1"/>
    <xf numFmtId="1" fontId="42" fillId="0" borderId="0" xfId="0" applyNumberFormat="1" applyFont="1" applyAlignment="1">
      <alignment horizontal="center" vertical="center"/>
    </xf>
    <xf numFmtId="1" fontId="42" fillId="0" borderId="0" xfId="0" applyNumberFormat="1" applyFont="1" applyAlignment="1">
      <alignment horizontal="center"/>
    </xf>
    <xf numFmtId="165" fontId="42" fillId="0" borderId="5" xfId="0" applyNumberFormat="1" applyFont="1" applyBorder="1"/>
    <xf numFmtId="0" fontId="43" fillId="0" borderId="0" xfId="0" applyFont="1"/>
    <xf numFmtId="165" fontId="42" fillId="0" borderId="0" xfId="0" applyNumberFormat="1" applyFont="1" applyBorder="1"/>
    <xf numFmtId="0" fontId="0" fillId="0" borderId="0" xfId="0" applyAlignment="1">
      <alignment horizontal="right"/>
    </xf>
    <xf numFmtId="0" fontId="0" fillId="0" borderId="0" xfId="0" applyAlignment="1">
      <alignment horizontal="center"/>
    </xf>
    <xf numFmtId="0" fontId="42" fillId="0" borderId="0" xfId="0" applyFont="1" applyAlignment="1">
      <alignment horizontal="center"/>
    </xf>
    <xf numFmtId="0" fontId="9"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4" fillId="3" borderId="9" xfId="0" applyFont="1" applyFill="1" applyBorder="1" applyAlignment="1">
      <alignment horizontal="center" vertical="center"/>
    </xf>
    <xf numFmtId="0" fontId="45" fillId="3" borderId="10" xfId="0" applyFont="1" applyFill="1" applyBorder="1" applyAlignment="1">
      <alignment horizontal="center" vertical="center" wrapText="1"/>
    </xf>
    <xf numFmtId="49" fontId="10" fillId="0" borderId="0" xfId="0" applyNumberFormat="1" applyFont="1"/>
    <xf numFmtId="164" fontId="9" fillId="0" borderId="11" xfId="0" applyNumberFormat="1" applyFont="1" applyBorder="1" applyAlignment="1">
      <alignment horizontal="right"/>
    </xf>
    <xf numFmtId="164" fontId="9" fillId="0" borderId="12" xfId="0" applyNumberFormat="1" applyFont="1" applyBorder="1" applyAlignment="1">
      <alignment horizontal="right"/>
    </xf>
    <xf numFmtId="164" fontId="44" fillId="3" borderId="13" xfId="0" applyNumberFormat="1" applyFont="1" applyFill="1" applyBorder="1" applyAlignment="1" applyProtection="1">
      <alignment horizontal="right"/>
    </xf>
    <xf numFmtId="164" fontId="45" fillId="3" borderId="14" xfId="0" applyNumberFormat="1" applyFont="1" applyFill="1" applyBorder="1" applyAlignment="1" applyProtection="1">
      <alignment horizontal="right"/>
    </xf>
    <xf numFmtId="164" fontId="44" fillId="3" borderId="15" xfId="0" applyNumberFormat="1" applyFont="1" applyFill="1" applyBorder="1" applyAlignment="1" applyProtection="1">
      <alignment horizontal="right"/>
    </xf>
    <xf numFmtId="164" fontId="45" fillId="3" borderId="16" xfId="0" applyNumberFormat="1" applyFont="1" applyFill="1" applyBorder="1" applyAlignment="1" applyProtection="1">
      <alignment horizontal="right"/>
    </xf>
    <xf numFmtId="164" fontId="44" fillId="3" borderId="17" xfId="0" applyNumberFormat="1" applyFont="1" applyFill="1" applyBorder="1" applyAlignment="1" applyProtection="1">
      <alignment horizontal="right"/>
    </xf>
    <xf numFmtId="164" fontId="45" fillId="3" borderId="18" xfId="0" applyNumberFormat="1" applyFont="1" applyFill="1" applyBorder="1" applyAlignment="1" applyProtection="1">
      <alignment horizontal="right"/>
    </xf>
    <xf numFmtId="165" fontId="46" fillId="0" borderId="0" xfId="0" applyNumberFormat="1" applyFont="1" applyAlignment="1">
      <alignment horizontal="left" vertical="center"/>
    </xf>
    <xf numFmtId="0" fontId="1" fillId="0" borderId="6" xfId="0" applyFont="1" applyBorder="1" applyAlignment="1"/>
    <xf numFmtId="49" fontId="7" fillId="0" borderId="6" xfId="0" applyNumberFormat="1" applyFont="1" applyBorder="1" applyAlignment="1"/>
    <xf numFmtId="0" fontId="7" fillId="0" borderId="6" xfId="0" applyFont="1" applyBorder="1" applyAlignment="1"/>
    <xf numFmtId="49" fontId="49" fillId="0" borderId="0" xfId="0" applyNumberFormat="1" applyFont="1" applyAlignment="1">
      <alignment horizontal="left" vertical="center"/>
    </xf>
    <xf numFmtId="49" fontId="1" fillId="0" borderId="0" xfId="0" applyNumberFormat="1" applyFont="1" applyFill="1" applyBorder="1" applyAlignment="1"/>
    <xf numFmtId="0" fontId="7" fillId="0" borderId="0" xfId="0" applyFont="1" applyAlignment="1" applyProtection="1"/>
    <xf numFmtId="0" fontId="10" fillId="0" borderId="3" xfId="0" applyFont="1" applyFill="1" applyBorder="1" applyAlignment="1" applyProtection="1">
      <alignment horizontal="left"/>
    </xf>
    <xf numFmtId="0" fontId="8" fillId="0" borderId="0" xfId="0" applyFont="1" applyAlignment="1" applyProtection="1">
      <alignment horizontal="left" vertical="center"/>
    </xf>
    <xf numFmtId="49" fontId="49" fillId="0" borderId="0" xfId="0" applyNumberFormat="1" applyFont="1" applyAlignment="1" applyProtection="1">
      <alignment horizontal="left" vertical="center"/>
    </xf>
    <xf numFmtId="0" fontId="3" fillId="0" borderId="0" xfId="0" applyFont="1" applyAlignment="1" applyProtection="1"/>
    <xf numFmtId="0" fontId="51" fillId="0" borderId="0" xfId="0" applyFont="1" applyFill="1" applyBorder="1" applyAlignment="1" applyProtection="1">
      <alignment horizontal="left"/>
    </xf>
    <xf numFmtId="0" fontId="52" fillId="0" borderId="0" xfId="0" applyFont="1"/>
    <xf numFmtId="0" fontId="52" fillId="0" borderId="0" xfId="0" applyFont="1" applyProtection="1"/>
    <xf numFmtId="49" fontId="53" fillId="0" borderId="0" xfId="0" applyNumberFormat="1" applyFont="1" applyFill="1" applyBorder="1" applyAlignment="1" applyProtection="1">
      <alignment horizontal="left"/>
    </xf>
    <xf numFmtId="164" fontId="53" fillId="0" borderId="0" xfId="0" applyNumberFormat="1" applyFont="1" applyFill="1" applyBorder="1" applyAlignment="1" applyProtection="1">
      <alignment horizontal="left"/>
    </xf>
    <xf numFmtId="164" fontId="33" fillId="0" borderId="0" xfId="0" applyNumberFormat="1" applyFont="1" applyFill="1" applyBorder="1" applyProtection="1"/>
    <xf numFmtId="0" fontId="33" fillId="0" borderId="0" xfId="0" applyFont="1" applyFill="1" applyBorder="1" applyProtection="1"/>
    <xf numFmtId="49" fontId="36" fillId="0" borderId="0" xfId="0" applyNumberFormat="1" applyFont="1" applyFill="1" applyBorder="1" applyAlignment="1" applyProtection="1">
      <alignment horizontal="center" vertical="center"/>
    </xf>
    <xf numFmtId="0" fontId="52" fillId="0" borderId="0" xfId="0" applyFont="1" applyAlignment="1"/>
    <xf numFmtId="0" fontId="52" fillId="0" borderId="0" xfId="0" applyFont="1" applyBorder="1" applyAlignment="1"/>
    <xf numFmtId="0" fontId="54" fillId="0" borderId="0" xfId="0" applyFont="1" applyFill="1" applyBorder="1" applyAlignment="1" applyProtection="1"/>
    <xf numFmtId="0" fontId="52" fillId="0" borderId="0" xfId="0" applyFont="1" applyAlignment="1" applyProtection="1"/>
    <xf numFmtId="0" fontId="52" fillId="0" borderId="0" xfId="0" applyFont="1" applyFill="1" applyAlignment="1"/>
    <xf numFmtId="0" fontId="52" fillId="0" borderId="0" xfId="0" applyFont="1" applyFill="1" applyBorder="1" applyAlignment="1"/>
    <xf numFmtId="0" fontId="52" fillId="0" borderId="0" xfId="0" applyFont="1" applyAlignment="1">
      <alignment vertical="center"/>
    </xf>
    <xf numFmtId="0" fontId="55" fillId="0" borderId="0" xfId="0" applyFont="1"/>
    <xf numFmtId="0" fontId="55" fillId="0" borderId="0" xfId="0" applyFont="1" applyFill="1" applyProtection="1"/>
    <xf numFmtId="0" fontId="55" fillId="0" borderId="0" xfId="0" applyFont="1" applyFill="1"/>
    <xf numFmtId="49" fontId="18" fillId="0" borderId="0" xfId="0" applyNumberFormat="1" applyFont="1" applyBorder="1"/>
    <xf numFmtId="0" fontId="56" fillId="0" borderId="0" xfId="0" applyFont="1"/>
    <xf numFmtId="0" fontId="13" fillId="0" borderId="0" xfId="0" applyFont="1" applyBorder="1" applyAlignment="1">
      <alignment horizontal="right"/>
    </xf>
    <xf numFmtId="1" fontId="3" fillId="0" borderId="0" xfId="0" applyNumberFormat="1" applyFont="1" applyAlignment="1">
      <alignment horizontal="center"/>
    </xf>
    <xf numFmtId="0" fontId="13" fillId="0" borderId="0" xfId="0" applyFont="1" applyAlignment="1">
      <alignment vertical="center"/>
    </xf>
    <xf numFmtId="0" fontId="3" fillId="0" borderId="0" xfId="0" applyFont="1" applyAlignment="1">
      <alignment horizontal="right"/>
    </xf>
    <xf numFmtId="1" fontId="3" fillId="0" borderId="0" xfId="0" applyNumberFormat="1" applyFont="1" applyAlignment="1">
      <alignment horizontal="left"/>
    </xf>
    <xf numFmtId="0" fontId="48" fillId="0" borderId="0" xfId="0" applyFont="1" applyAlignment="1">
      <alignment horizontal="right"/>
    </xf>
    <xf numFmtId="0" fontId="48" fillId="0" borderId="0" xfId="0" applyFont="1"/>
    <xf numFmtId="0" fontId="57" fillId="0" borderId="0" xfId="0" applyFont="1"/>
    <xf numFmtId="0" fontId="3" fillId="0" borderId="0" xfId="0" applyFont="1" applyFill="1" applyAlignment="1" applyProtection="1">
      <alignment horizontal="right"/>
    </xf>
    <xf numFmtId="0" fontId="3" fillId="0" borderId="0" xfId="0" applyFont="1" applyFill="1" applyProtection="1"/>
    <xf numFmtId="0" fontId="48" fillId="0" borderId="0" xfId="0" applyFont="1" applyFill="1" applyAlignment="1" applyProtection="1">
      <alignment horizontal="right"/>
    </xf>
    <xf numFmtId="0" fontId="48" fillId="0" borderId="0" xfId="0" applyFont="1" applyFill="1" applyProtection="1"/>
    <xf numFmtId="0" fontId="3" fillId="0" borderId="0" xfId="0" applyFont="1" applyAlignment="1">
      <alignment horizontal="right" vertical="center"/>
    </xf>
    <xf numFmtId="0" fontId="11" fillId="0" borderId="0" xfId="0" applyFont="1" applyFill="1" applyAlignment="1" applyProtection="1">
      <alignment vertical="center"/>
    </xf>
    <xf numFmtId="0" fontId="11" fillId="0" borderId="0" xfId="0" applyFont="1" applyFill="1" applyAlignment="1">
      <alignment vertical="center"/>
    </xf>
    <xf numFmtId="0" fontId="3" fillId="0" borderId="0" xfId="0" applyFont="1" applyFill="1" applyAlignment="1">
      <alignment vertical="center"/>
    </xf>
    <xf numFmtId="0" fontId="51" fillId="0" borderId="0" xfId="0" applyFont="1" applyFill="1"/>
    <xf numFmtId="165" fontId="3" fillId="0" borderId="0" xfId="0" applyNumberFormat="1" applyFont="1" applyAlignment="1">
      <alignment horizontal="center" vertical="center"/>
    </xf>
    <xf numFmtId="165" fontId="3" fillId="0" borderId="0" xfId="0" applyNumberFormat="1" applyFont="1" applyAlignment="1">
      <alignment horizontal="left" vertical="center"/>
    </xf>
    <xf numFmtId="49" fontId="36" fillId="0" borderId="0" xfId="0" applyNumberFormat="1" applyFont="1" applyFill="1" applyBorder="1" applyAlignment="1" applyProtection="1">
      <alignment horizontal="center" vertical="center"/>
    </xf>
    <xf numFmtId="0" fontId="58" fillId="0" borderId="34" xfId="0" applyFont="1" applyBorder="1" applyAlignment="1" applyProtection="1">
      <alignment horizontal="center" vertical="center" wrapText="1"/>
    </xf>
    <xf numFmtId="0" fontId="58" fillId="0" borderId="36" xfId="0" applyFont="1" applyBorder="1" applyAlignment="1" applyProtection="1">
      <alignment horizontal="center" vertical="center" wrapText="1"/>
    </xf>
    <xf numFmtId="0" fontId="58" fillId="0" borderId="37" xfId="0" applyFont="1" applyBorder="1" applyAlignment="1" applyProtection="1">
      <alignment horizontal="center" vertical="center" wrapText="1"/>
    </xf>
    <xf numFmtId="164" fontId="60" fillId="0" borderId="30" xfId="0" applyNumberFormat="1" applyFont="1" applyFill="1" applyBorder="1" applyAlignment="1" applyProtection="1">
      <alignment horizontal="left"/>
    </xf>
    <xf numFmtId="164" fontId="61" fillId="0" borderId="29" xfId="0" applyNumberFormat="1" applyFont="1" applyFill="1" applyBorder="1" applyAlignment="1" applyProtection="1">
      <alignment horizontal="left"/>
    </xf>
    <xf numFmtId="164" fontId="60" fillId="0" borderId="31" xfId="0" applyNumberFormat="1" applyFont="1" applyFill="1" applyBorder="1" applyAlignment="1" applyProtection="1">
      <alignment horizontal="center"/>
    </xf>
    <xf numFmtId="164" fontId="63" fillId="0" borderId="0" xfId="0" applyNumberFormat="1" applyFont="1" applyFill="1" applyBorder="1" applyAlignment="1" applyProtection="1">
      <alignment horizontal="left"/>
    </xf>
    <xf numFmtId="164" fontId="63" fillId="0" borderId="24" xfId="0" applyNumberFormat="1" applyFont="1" applyFill="1" applyBorder="1" applyAlignment="1" applyProtection="1">
      <alignment horizontal="left"/>
    </xf>
    <xf numFmtId="164" fontId="63" fillId="0" borderId="12" xfId="0" applyNumberFormat="1" applyFont="1" applyFill="1" applyBorder="1" applyAlignment="1" applyProtection="1">
      <alignment horizontal="center"/>
    </xf>
    <xf numFmtId="164" fontId="63" fillId="0" borderId="0" xfId="0" applyNumberFormat="1" applyFont="1" applyFill="1" applyBorder="1" applyAlignment="1" applyProtection="1">
      <alignment horizontal="center" vertical="center"/>
    </xf>
    <xf numFmtId="164" fontId="63" fillId="0" borderId="24" xfId="0" applyNumberFormat="1" applyFont="1" applyFill="1" applyBorder="1" applyAlignment="1" applyProtection="1">
      <alignment horizontal="center" vertical="center"/>
    </xf>
    <xf numFmtId="164" fontId="63" fillId="0" borderId="12" xfId="0" applyNumberFormat="1" applyFont="1" applyFill="1" applyBorder="1" applyAlignment="1" applyProtection="1">
      <alignment horizontal="left"/>
    </xf>
    <xf numFmtId="164" fontId="64" fillId="0" borderId="29" xfId="0" applyNumberFormat="1" applyFont="1" applyFill="1" applyBorder="1" applyAlignment="1" applyProtection="1">
      <alignment horizontal="left"/>
    </xf>
    <xf numFmtId="164" fontId="65" fillId="0" borderId="29" xfId="0" applyNumberFormat="1" applyFont="1" applyFill="1" applyBorder="1" applyAlignment="1" applyProtection="1">
      <alignment horizontal="left"/>
    </xf>
    <xf numFmtId="164" fontId="62" fillId="0" borderId="31" xfId="0" applyNumberFormat="1" applyFont="1" applyFill="1" applyBorder="1" applyAlignment="1" applyProtection="1">
      <alignment horizontal="center" vertical="center"/>
    </xf>
    <xf numFmtId="164" fontId="63" fillId="0" borderId="12" xfId="0" applyNumberFormat="1" applyFont="1" applyFill="1" applyBorder="1" applyAlignment="1" applyProtection="1">
      <alignment horizontal="center" vertical="center"/>
    </xf>
    <xf numFmtId="164" fontId="63" fillId="0" borderId="0" xfId="0" applyNumberFormat="1" applyFont="1" applyFill="1" applyBorder="1" applyProtection="1"/>
    <xf numFmtId="164" fontId="63" fillId="0" borderId="24" xfId="0" applyNumberFormat="1" applyFont="1" applyFill="1" applyBorder="1" applyProtection="1"/>
    <xf numFmtId="0" fontId="63" fillId="0" borderId="0" xfId="0" applyFont="1" applyProtection="1"/>
    <xf numFmtId="0" fontId="63" fillId="0" borderId="24" xfId="0" applyFont="1" applyBorder="1" applyProtection="1"/>
    <xf numFmtId="164" fontId="63" fillId="0" borderId="0" xfId="0" applyNumberFormat="1" applyFont="1" applyProtection="1"/>
    <xf numFmtId="164" fontId="63" fillId="0" borderId="24" xfId="0" applyNumberFormat="1" applyFont="1" applyBorder="1" applyProtection="1"/>
    <xf numFmtId="165" fontId="66" fillId="0" borderId="5" xfId="0" applyNumberFormat="1" applyFont="1" applyBorder="1" applyAlignment="1" applyProtection="1">
      <alignment horizontal="center" vertical="center"/>
    </xf>
    <xf numFmtId="0" fontId="22" fillId="0" borderId="0" xfId="0" applyFont="1" applyProtection="1"/>
    <xf numFmtId="49" fontId="16" fillId="0" borderId="0" xfId="0" applyNumberFormat="1" applyFont="1" applyAlignment="1" applyProtection="1">
      <alignment horizontal="left" vertical="center"/>
    </xf>
    <xf numFmtId="0" fontId="16" fillId="0" borderId="0" xfId="0" applyFont="1" applyAlignment="1" applyProtection="1">
      <alignment vertical="center"/>
    </xf>
    <xf numFmtId="0" fontId="67" fillId="0" borderId="0" xfId="0" applyFont="1" applyProtection="1"/>
    <xf numFmtId="0" fontId="47" fillId="0" borderId="0" xfId="0" applyFont="1" applyProtection="1"/>
    <xf numFmtId="0" fontId="38" fillId="0" borderId="33" xfId="0" applyFont="1" applyBorder="1" applyAlignment="1" applyProtection="1">
      <alignment horizontal="center" vertical="center" wrapText="1"/>
    </xf>
    <xf numFmtId="0" fontId="24" fillId="0" borderId="0" xfId="0" applyFont="1" applyBorder="1" applyProtection="1"/>
    <xf numFmtId="164" fontId="68" fillId="0" borderId="29" xfId="0" applyNumberFormat="1" applyFont="1" applyFill="1" applyBorder="1" applyAlignment="1" applyProtection="1">
      <alignment horizontal="left"/>
    </xf>
    <xf numFmtId="49" fontId="37" fillId="0" borderId="28" xfId="0" applyNumberFormat="1" applyFont="1" applyFill="1" applyBorder="1" applyAlignment="1" applyProtection="1">
      <alignment horizontal="center" vertical="top" wrapText="1"/>
    </xf>
    <xf numFmtId="49" fontId="70" fillId="0" borderId="0" xfId="0" applyNumberFormat="1" applyFont="1" applyBorder="1" applyProtection="1"/>
    <xf numFmtId="49" fontId="34" fillId="0" borderId="0" xfId="0" applyNumberFormat="1" applyFont="1" applyBorder="1" applyProtection="1"/>
    <xf numFmtId="164" fontId="34" fillId="0" borderId="0" xfId="0" applyNumberFormat="1" applyFont="1" applyBorder="1" applyProtection="1"/>
    <xf numFmtId="49" fontId="71" fillId="0" borderId="0" xfId="0" applyNumberFormat="1" applyFont="1" applyBorder="1" applyProtection="1"/>
    <xf numFmtId="0" fontId="72" fillId="0" borderId="0" xfId="0" applyFont="1" applyProtection="1"/>
    <xf numFmtId="0" fontId="73" fillId="0" borderId="0" xfId="0" applyFont="1"/>
    <xf numFmtId="49" fontId="76" fillId="0" borderId="0" xfId="0" applyNumberFormat="1" applyFont="1" applyBorder="1" applyProtection="1"/>
    <xf numFmtId="49" fontId="33" fillId="0" borderId="0" xfId="0" applyNumberFormat="1" applyFont="1" applyBorder="1" applyProtection="1"/>
    <xf numFmtId="164" fontId="33" fillId="0" borderId="0" xfId="0" applyNumberFormat="1" applyFont="1" applyBorder="1" applyProtection="1"/>
    <xf numFmtId="0" fontId="33" fillId="0" borderId="0" xfId="0" applyFont="1" applyBorder="1" applyProtection="1"/>
    <xf numFmtId="49" fontId="47" fillId="0" borderId="0" xfId="0" applyNumberFormat="1" applyFont="1" applyProtection="1"/>
    <xf numFmtId="1" fontId="48" fillId="3" borderId="0" xfId="0" applyNumberFormat="1" applyFont="1" applyFill="1" applyBorder="1" applyAlignment="1" applyProtection="1">
      <alignment horizontal="center" vertical="center"/>
    </xf>
    <xf numFmtId="49" fontId="3" fillId="0" borderId="0" xfId="0" applyNumberFormat="1" applyFont="1" applyAlignment="1" applyProtection="1">
      <alignment vertical="center"/>
    </xf>
    <xf numFmtId="0" fontId="3" fillId="0" borderId="0" xfId="0" applyFont="1" applyAlignment="1" applyProtection="1">
      <alignment vertical="center"/>
    </xf>
    <xf numFmtId="9" fontId="3" fillId="0" borderId="0" xfId="0" applyNumberFormat="1" applyFont="1" applyProtection="1"/>
    <xf numFmtId="0" fontId="3" fillId="0" borderId="0" xfId="0" applyFont="1" applyAlignment="1" applyProtection="1">
      <alignment horizontal="center"/>
    </xf>
    <xf numFmtId="49" fontId="3" fillId="0" borderId="0" xfId="0" applyNumberFormat="1" applyFont="1" applyProtection="1"/>
    <xf numFmtId="164" fontId="3" fillId="0" borderId="0" xfId="0" applyNumberFormat="1" applyFont="1" applyBorder="1"/>
    <xf numFmtId="164" fontId="3" fillId="0" borderId="0" xfId="0" applyNumberFormat="1" applyFont="1" applyProtection="1"/>
    <xf numFmtId="49" fontId="13" fillId="0" borderId="0" xfId="0" applyNumberFormat="1" applyFont="1" applyProtection="1"/>
    <xf numFmtId="164" fontId="3" fillId="0" borderId="0" xfId="0" applyNumberFormat="1" applyFont="1"/>
    <xf numFmtId="39" fontId="77" fillId="0" borderId="0" xfId="0" applyNumberFormat="1" applyFont="1" applyProtection="1"/>
    <xf numFmtId="2" fontId="3" fillId="0" borderId="0" xfId="0" applyNumberFormat="1" applyFont="1" applyProtection="1"/>
    <xf numFmtId="2" fontId="77" fillId="0" borderId="0" xfId="0" applyNumberFormat="1" applyFont="1"/>
    <xf numFmtId="2" fontId="3" fillId="0" borderId="0" xfId="0" applyNumberFormat="1" applyFont="1"/>
    <xf numFmtId="49" fontId="75" fillId="0" borderId="0" xfId="0" applyNumberFormat="1" applyFont="1" applyAlignment="1">
      <alignment horizontal="left" vertical="top" wrapText="1"/>
    </xf>
    <xf numFmtId="49" fontId="74" fillId="0" borderId="0" xfId="0" applyNumberFormat="1" applyFont="1" applyAlignment="1">
      <alignment horizontal="left" vertical="top"/>
    </xf>
    <xf numFmtId="49" fontId="4" fillId="0" borderId="42" xfId="0" applyNumberFormat="1" applyFont="1" applyBorder="1" applyAlignment="1">
      <alignment horizontal="left" wrapText="1"/>
    </xf>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164" fontId="10" fillId="0" borderId="11" xfId="0" applyNumberFormat="1" applyFont="1" applyBorder="1" applyAlignment="1">
      <alignment horizontal="right"/>
    </xf>
    <xf numFmtId="164" fontId="10" fillId="0" borderId="41" xfId="0" applyNumberFormat="1" applyFont="1" applyBorder="1" applyAlignment="1">
      <alignment horizontal="right"/>
    </xf>
    <xf numFmtId="0" fontId="13" fillId="0" borderId="0" xfId="0" applyFont="1" applyAlignment="1">
      <alignment horizontal="center"/>
    </xf>
    <xf numFmtId="49" fontId="50" fillId="0" borderId="0" xfId="1" applyNumberFormat="1" applyFont="1" applyAlignment="1">
      <alignment horizontal="left" vertical="center"/>
    </xf>
    <xf numFmtId="164" fontId="20" fillId="0" borderId="22" xfId="1" applyNumberFormat="1" applyBorder="1" applyAlignment="1">
      <alignment horizontal="center"/>
    </xf>
    <xf numFmtId="164" fontId="20" fillId="0" borderId="23" xfId="1" applyNumberFormat="1" applyBorder="1" applyAlignment="1">
      <alignment horizontal="center"/>
    </xf>
    <xf numFmtId="49" fontId="40" fillId="0" borderId="0" xfId="0" applyNumberFormat="1" applyFont="1" applyBorder="1" applyAlignment="1">
      <alignment horizontal="center"/>
    </xf>
    <xf numFmtId="49" fontId="2" fillId="0" borderId="0" xfId="0" applyNumberFormat="1"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64" fontId="7" fillId="0" borderId="1" xfId="0" applyNumberFormat="1" applyFont="1" applyBorder="1" applyAlignment="1">
      <alignment horizontal="left"/>
    </xf>
    <xf numFmtId="164" fontId="7" fillId="0" borderId="21" xfId="0" applyNumberFormat="1" applyFont="1" applyBorder="1" applyAlignment="1">
      <alignment horizontal="left"/>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xf>
    <xf numFmtId="49" fontId="49" fillId="0" borderId="0" xfId="0" applyNumberFormat="1" applyFont="1" applyAlignment="1">
      <alignment horizontal="right" vertical="center"/>
    </xf>
    <xf numFmtId="0" fontId="10" fillId="0" borderId="7" xfId="0" applyFont="1" applyBorder="1" applyAlignment="1">
      <alignment horizontal="center" vertical="center"/>
    </xf>
    <xf numFmtId="0" fontId="10" fillId="0" borderId="38" xfId="0" applyFont="1" applyBorder="1" applyAlignment="1">
      <alignment horizontal="center" vertical="center"/>
    </xf>
    <xf numFmtId="164" fontId="10" fillId="0" borderId="39" xfId="0" applyNumberFormat="1" applyFont="1" applyBorder="1" applyAlignment="1">
      <alignment horizontal="right"/>
    </xf>
    <xf numFmtId="164" fontId="10" fillId="0" borderId="40" xfId="0" applyNumberFormat="1" applyFont="1" applyBorder="1" applyAlignment="1">
      <alignment horizontal="right"/>
    </xf>
    <xf numFmtId="49" fontId="78" fillId="0" borderId="0" xfId="0" applyNumberFormat="1" applyFont="1" applyAlignment="1" applyProtection="1">
      <alignment horizontal="left" vertical="top" wrapText="1"/>
    </xf>
    <xf numFmtId="49" fontId="72" fillId="0" borderId="0" xfId="0" applyNumberFormat="1" applyFont="1" applyAlignment="1" applyProtection="1">
      <alignment horizontal="left" vertical="top"/>
    </xf>
    <xf numFmtId="164" fontId="62" fillId="0" borderId="32" xfId="0" applyNumberFormat="1" applyFont="1" applyFill="1" applyBorder="1" applyAlignment="1" applyProtection="1">
      <alignment horizontal="center" vertical="center"/>
    </xf>
    <xf numFmtId="164" fontId="62" fillId="0" borderId="29" xfId="0" applyNumberFormat="1" applyFont="1" applyFill="1" applyBorder="1" applyAlignment="1" applyProtection="1">
      <alignment horizontal="center" vertical="center"/>
    </xf>
    <xf numFmtId="49" fontId="36" fillId="0" borderId="0"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0" fontId="16" fillId="0" borderId="24" xfId="0" applyFont="1" applyBorder="1" applyAlignment="1" applyProtection="1">
      <alignment horizontal="center" vertical="center"/>
    </xf>
    <xf numFmtId="49" fontId="37" fillId="0" borderId="27" xfId="0" applyNumberFormat="1" applyFont="1" applyFill="1" applyBorder="1" applyAlignment="1" applyProtection="1">
      <alignment horizontal="center" vertical="top" wrapText="1"/>
    </xf>
    <xf numFmtId="49" fontId="37" fillId="0" borderId="25" xfId="0" applyNumberFormat="1" applyFont="1" applyFill="1" applyBorder="1" applyAlignment="1" applyProtection="1">
      <alignment horizontal="center" vertical="top" wrapText="1"/>
    </xf>
    <xf numFmtId="49" fontId="37" fillId="0" borderId="26" xfId="0" applyNumberFormat="1" applyFont="1" applyFill="1" applyBorder="1" applyAlignment="1" applyProtection="1">
      <alignment horizontal="center" vertical="top" wrapText="1"/>
    </xf>
    <xf numFmtId="49" fontId="37" fillId="0" borderId="26" xfId="0" applyNumberFormat="1" applyFont="1" applyFill="1" applyBorder="1" applyAlignment="1" applyProtection="1">
      <alignment horizontal="center" vertical="top"/>
    </xf>
    <xf numFmtId="0" fontId="51" fillId="0" borderId="0" xfId="0" applyFont="1" applyBorder="1" applyAlignment="1">
      <alignment horizontal="right" vertical="center"/>
    </xf>
    <xf numFmtId="9" fontId="3" fillId="0" borderId="0" xfId="0" applyNumberFormat="1" applyFont="1"/>
    <xf numFmtId="49" fontId="3" fillId="0" borderId="0" xfId="0" applyNumberFormat="1" applyFont="1" applyFill="1" applyBorder="1"/>
    <xf numFmtId="0" fontId="3" fillId="0" borderId="0" xfId="0" applyFont="1" applyAlignment="1">
      <alignment horizontal="center"/>
    </xf>
    <xf numFmtId="49" fontId="3" fillId="0" borderId="0" xfId="0" applyNumberFormat="1" applyFont="1"/>
    <xf numFmtId="49" fontId="13" fillId="0" borderId="0" xfId="0" applyNumberFormat="1" applyFont="1" applyFill="1" applyBorder="1"/>
    <xf numFmtId="49" fontId="13" fillId="0" borderId="0" xfId="0" applyNumberFormat="1" applyFont="1"/>
  </cellXfs>
  <cellStyles count="6">
    <cellStyle name="Currency 2" xfId="2"/>
    <cellStyle name="Hyperlink" xfId="1" builtinId="8"/>
    <cellStyle name="Normal" xfId="0" builtinId="0"/>
    <cellStyle name="Normal 2" xfId="3"/>
    <cellStyle name="Normal 3" xfId="4"/>
    <cellStyle name="Small" xfId="5"/>
  </cellStyles>
  <dxfs count="6">
    <dxf>
      <font>
        <b/>
        <i val="0"/>
      </font>
    </dxf>
    <dxf>
      <font>
        <strike val="0"/>
        <color theme="0" tint="-0.34998626667073579"/>
      </font>
    </dxf>
    <dxf>
      <font>
        <strike val="0"/>
        <color theme="0"/>
        <name val="Cambria"/>
        <scheme val="none"/>
      </font>
    </dxf>
    <dxf>
      <font>
        <b/>
        <i val="0"/>
      </font>
    </dxf>
    <dxf>
      <font>
        <strike val="0"/>
        <color theme="0" tint="-0.34998626667073579"/>
      </font>
    </dxf>
    <dxf>
      <font>
        <strike val="0"/>
        <color theme="0"/>
        <name val="Cambria"/>
        <scheme val="none"/>
      </font>
    </dxf>
  </dxfs>
  <tableStyles count="0" defaultTableStyle="TableStyleMedium2" defaultPivotStyle="PivotStyleLight16"/>
  <colors>
    <mruColors>
      <color rgb="FFFFFFFF"/>
      <color rgb="FF3366FF"/>
      <color rgb="FF00285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23815</xdr:colOff>
      <xdr:row>48</xdr:row>
      <xdr:rowOff>31141</xdr:rowOff>
    </xdr:from>
    <xdr:to>
      <xdr:col>4</xdr:col>
      <xdr:colOff>762001</xdr:colOff>
      <xdr:row>48</xdr:row>
      <xdr:rowOff>909716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5" y="9094545"/>
          <a:ext cx="2298821" cy="878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6349</xdr:colOff>
      <xdr:row>2</xdr:row>
      <xdr:rowOff>0</xdr:rowOff>
    </xdr:from>
    <xdr:to>
      <xdr:col>14</xdr:col>
      <xdr:colOff>430529</xdr:colOff>
      <xdr:row>2</xdr:row>
      <xdr:rowOff>0</xdr:rowOff>
    </xdr:to>
    <xdr:cxnSp macro="">
      <xdr:nvCxnSpPr>
        <xdr:cNvPr id="3" name="Straight Connector 2"/>
        <xdr:cNvCxnSpPr/>
      </xdr:nvCxnSpPr>
      <xdr:spPr>
        <a:xfrm>
          <a:off x="1498599" y="273050"/>
          <a:ext cx="589788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ucnet.universityofcalifornia.edu/compensation-and-benefits/retirement-benefits/health-welfare" TargetMode="External"/><Relationship Id="rId2" Type="http://schemas.openxmlformats.org/officeDocument/2006/relationships/hyperlink" Target="https://www.medicare.gov/your-medicare-costs/medicare-costs-at-a-glance" TargetMode="External"/><Relationship Id="rId1" Type="http://schemas.openxmlformats.org/officeDocument/2006/relationships/hyperlink" Target="http://www.medicare.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W593"/>
  <sheetViews>
    <sheetView showGridLines="0" showRowColHeaders="0" tabSelected="1" zoomScale="130" zoomScaleNormal="130" workbookViewId="0">
      <selection activeCell="C13" sqref="C13"/>
    </sheetView>
  </sheetViews>
  <sheetFormatPr defaultRowHeight="12.75"/>
  <cols>
    <col min="1" max="1" width="6.7109375" style="1" customWidth="1"/>
    <col min="2" max="2" width="0.28515625" style="1" customWidth="1"/>
    <col min="3" max="3" width="6.7109375" style="1" customWidth="1"/>
    <col min="4" max="5" width="16.7109375" style="1" customWidth="1"/>
    <col min="6" max="6" width="4.7109375" style="1" customWidth="1"/>
    <col min="7" max="9" width="16.7109375" style="1" customWidth="1"/>
    <col min="10" max="10" width="2.140625" style="2" customWidth="1"/>
    <col min="11" max="11" width="10.28515625" style="118" customWidth="1"/>
    <col min="12" max="12" width="9.140625" style="118"/>
    <col min="13" max="13" width="11.42578125" style="118" customWidth="1"/>
    <col min="14" max="17" width="9.140625" style="118"/>
    <col min="18" max="22" width="9.140625" style="2"/>
    <col min="23" max="258" width="9.140625" style="1"/>
    <col min="259" max="259" width="2.28515625" style="1" customWidth="1"/>
    <col min="260" max="260" width="6.28515625" style="1" customWidth="1"/>
    <col min="261" max="265" width="16.7109375" style="1" customWidth="1"/>
    <col min="266" max="266" width="2.140625" style="1" customWidth="1"/>
    <col min="267" max="267" width="22" style="1" bestFit="1" customWidth="1"/>
    <col min="268" max="514" width="9.140625" style="1"/>
    <col min="515" max="515" width="2.28515625" style="1" customWidth="1"/>
    <col min="516" max="516" width="6.28515625" style="1" customWidth="1"/>
    <col min="517" max="521" width="16.7109375" style="1" customWidth="1"/>
    <col min="522" max="522" width="2.140625" style="1" customWidth="1"/>
    <col min="523" max="523" width="22" style="1" bestFit="1" customWidth="1"/>
    <col min="524" max="770" width="9.140625" style="1"/>
    <col min="771" max="771" width="2.28515625" style="1" customWidth="1"/>
    <col min="772" max="772" width="6.28515625" style="1" customWidth="1"/>
    <col min="773" max="777" width="16.7109375" style="1" customWidth="1"/>
    <col min="778" max="778" width="2.140625" style="1" customWidth="1"/>
    <col min="779" max="779" width="22" style="1" bestFit="1" customWidth="1"/>
    <col min="780" max="1026" width="9.140625" style="1"/>
    <col min="1027" max="1027" width="2.28515625" style="1" customWidth="1"/>
    <col min="1028" max="1028" width="6.28515625" style="1" customWidth="1"/>
    <col min="1029" max="1033" width="16.7109375" style="1" customWidth="1"/>
    <col min="1034" max="1034" width="2.140625" style="1" customWidth="1"/>
    <col min="1035" max="1035" width="22" style="1" bestFit="1" customWidth="1"/>
    <col min="1036" max="1282" width="9.140625" style="1"/>
    <col min="1283" max="1283" width="2.28515625" style="1" customWidth="1"/>
    <col min="1284" max="1284" width="6.28515625" style="1" customWidth="1"/>
    <col min="1285" max="1289" width="16.7109375" style="1" customWidth="1"/>
    <col min="1290" max="1290" width="2.140625" style="1" customWidth="1"/>
    <col min="1291" max="1291" width="22" style="1" bestFit="1" customWidth="1"/>
    <col min="1292" max="1538" width="9.140625" style="1"/>
    <col min="1539" max="1539" width="2.28515625" style="1" customWidth="1"/>
    <col min="1540" max="1540" width="6.28515625" style="1" customWidth="1"/>
    <col min="1541" max="1545" width="16.7109375" style="1" customWidth="1"/>
    <col min="1546" max="1546" width="2.140625" style="1" customWidth="1"/>
    <col min="1547" max="1547" width="22" style="1" bestFit="1" customWidth="1"/>
    <col min="1548" max="1794" width="9.140625" style="1"/>
    <col min="1795" max="1795" width="2.28515625" style="1" customWidth="1"/>
    <col min="1796" max="1796" width="6.28515625" style="1" customWidth="1"/>
    <col min="1797" max="1801" width="16.7109375" style="1" customWidth="1"/>
    <col min="1802" max="1802" width="2.140625" style="1" customWidth="1"/>
    <col min="1803" max="1803" width="22" style="1" bestFit="1" customWidth="1"/>
    <col min="1804" max="2050" width="9.140625" style="1"/>
    <col min="2051" max="2051" width="2.28515625" style="1" customWidth="1"/>
    <col min="2052" max="2052" width="6.28515625" style="1" customWidth="1"/>
    <col min="2053" max="2057" width="16.7109375" style="1" customWidth="1"/>
    <col min="2058" max="2058" width="2.140625" style="1" customWidth="1"/>
    <col min="2059" max="2059" width="22" style="1" bestFit="1" customWidth="1"/>
    <col min="2060" max="2306" width="9.140625" style="1"/>
    <col min="2307" max="2307" width="2.28515625" style="1" customWidth="1"/>
    <col min="2308" max="2308" width="6.28515625" style="1" customWidth="1"/>
    <col min="2309" max="2313" width="16.7109375" style="1" customWidth="1"/>
    <col min="2314" max="2314" width="2.140625" style="1" customWidth="1"/>
    <col min="2315" max="2315" width="22" style="1" bestFit="1" customWidth="1"/>
    <col min="2316" max="2562" width="9.140625" style="1"/>
    <col min="2563" max="2563" width="2.28515625" style="1" customWidth="1"/>
    <col min="2564" max="2564" width="6.28515625" style="1" customWidth="1"/>
    <col min="2565" max="2569" width="16.7109375" style="1" customWidth="1"/>
    <col min="2570" max="2570" width="2.140625" style="1" customWidth="1"/>
    <col min="2571" max="2571" width="22" style="1" bestFit="1" customWidth="1"/>
    <col min="2572" max="2818" width="9.140625" style="1"/>
    <col min="2819" max="2819" width="2.28515625" style="1" customWidth="1"/>
    <col min="2820" max="2820" width="6.28515625" style="1" customWidth="1"/>
    <col min="2821" max="2825" width="16.7109375" style="1" customWidth="1"/>
    <col min="2826" max="2826" width="2.140625" style="1" customWidth="1"/>
    <col min="2827" max="2827" width="22" style="1" bestFit="1" customWidth="1"/>
    <col min="2828" max="3074" width="9.140625" style="1"/>
    <col min="3075" max="3075" width="2.28515625" style="1" customWidth="1"/>
    <col min="3076" max="3076" width="6.28515625" style="1" customWidth="1"/>
    <col min="3077" max="3081" width="16.7109375" style="1" customWidth="1"/>
    <col min="3082" max="3082" width="2.140625" style="1" customWidth="1"/>
    <col min="3083" max="3083" width="22" style="1" bestFit="1" customWidth="1"/>
    <col min="3084" max="3330" width="9.140625" style="1"/>
    <col min="3331" max="3331" width="2.28515625" style="1" customWidth="1"/>
    <col min="3332" max="3332" width="6.28515625" style="1" customWidth="1"/>
    <col min="3333" max="3337" width="16.7109375" style="1" customWidth="1"/>
    <col min="3338" max="3338" width="2.140625" style="1" customWidth="1"/>
    <col min="3339" max="3339" width="22" style="1" bestFit="1" customWidth="1"/>
    <col min="3340" max="3586" width="9.140625" style="1"/>
    <col min="3587" max="3587" width="2.28515625" style="1" customWidth="1"/>
    <col min="3588" max="3588" width="6.28515625" style="1" customWidth="1"/>
    <col min="3589" max="3593" width="16.7109375" style="1" customWidth="1"/>
    <col min="3594" max="3594" width="2.140625" style="1" customWidth="1"/>
    <col min="3595" max="3595" width="22" style="1" bestFit="1" customWidth="1"/>
    <col min="3596" max="3842" width="9.140625" style="1"/>
    <col min="3843" max="3843" width="2.28515625" style="1" customWidth="1"/>
    <col min="3844" max="3844" width="6.28515625" style="1" customWidth="1"/>
    <col min="3845" max="3849" width="16.7109375" style="1" customWidth="1"/>
    <col min="3850" max="3850" width="2.140625" style="1" customWidth="1"/>
    <col min="3851" max="3851" width="22" style="1" bestFit="1" customWidth="1"/>
    <col min="3852" max="4098" width="9.140625" style="1"/>
    <col min="4099" max="4099" width="2.28515625" style="1" customWidth="1"/>
    <col min="4100" max="4100" width="6.28515625" style="1" customWidth="1"/>
    <col min="4101" max="4105" width="16.7109375" style="1" customWidth="1"/>
    <col min="4106" max="4106" width="2.140625" style="1" customWidth="1"/>
    <col min="4107" max="4107" width="22" style="1" bestFit="1" customWidth="1"/>
    <col min="4108" max="4354" width="9.140625" style="1"/>
    <col min="4355" max="4355" width="2.28515625" style="1" customWidth="1"/>
    <col min="4356" max="4356" width="6.28515625" style="1" customWidth="1"/>
    <col min="4357" max="4361" width="16.7109375" style="1" customWidth="1"/>
    <col min="4362" max="4362" width="2.140625" style="1" customWidth="1"/>
    <col min="4363" max="4363" width="22" style="1" bestFit="1" customWidth="1"/>
    <col min="4364" max="4610" width="9.140625" style="1"/>
    <col min="4611" max="4611" width="2.28515625" style="1" customWidth="1"/>
    <col min="4612" max="4612" width="6.28515625" style="1" customWidth="1"/>
    <col min="4613" max="4617" width="16.7109375" style="1" customWidth="1"/>
    <col min="4618" max="4618" width="2.140625" style="1" customWidth="1"/>
    <col min="4619" max="4619" width="22" style="1" bestFit="1" customWidth="1"/>
    <col min="4620" max="4866" width="9.140625" style="1"/>
    <col min="4867" max="4867" width="2.28515625" style="1" customWidth="1"/>
    <col min="4868" max="4868" width="6.28515625" style="1" customWidth="1"/>
    <col min="4869" max="4873" width="16.7109375" style="1" customWidth="1"/>
    <col min="4874" max="4874" width="2.140625" style="1" customWidth="1"/>
    <col min="4875" max="4875" width="22" style="1" bestFit="1" customWidth="1"/>
    <col min="4876" max="5122" width="9.140625" style="1"/>
    <col min="5123" max="5123" width="2.28515625" style="1" customWidth="1"/>
    <col min="5124" max="5124" width="6.28515625" style="1" customWidth="1"/>
    <col min="5125" max="5129" width="16.7109375" style="1" customWidth="1"/>
    <col min="5130" max="5130" width="2.140625" style="1" customWidth="1"/>
    <col min="5131" max="5131" width="22" style="1" bestFit="1" customWidth="1"/>
    <col min="5132" max="5378" width="9.140625" style="1"/>
    <col min="5379" max="5379" width="2.28515625" style="1" customWidth="1"/>
    <col min="5380" max="5380" width="6.28515625" style="1" customWidth="1"/>
    <col min="5381" max="5385" width="16.7109375" style="1" customWidth="1"/>
    <col min="5386" max="5386" width="2.140625" style="1" customWidth="1"/>
    <col min="5387" max="5387" width="22" style="1" bestFit="1" customWidth="1"/>
    <col min="5388" max="5634" width="9.140625" style="1"/>
    <col min="5635" max="5635" width="2.28515625" style="1" customWidth="1"/>
    <col min="5636" max="5636" width="6.28515625" style="1" customWidth="1"/>
    <col min="5637" max="5641" width="16.7109375" style="1" customWidth="1"/>
    <col min="5642" max="5642" width="2.140625" style="1" customWidth="1"/>
    <col min="5643" max="5643" width="22" style="1" bestFit="1" customWidth="1"/>
    <col min="5644" max="5890" width="9.140625" style="1"/>
    <col min="5891" max="5891" width="2.28515625" style="1" customWidth="1"/>
    <col min="5892" max="5892" width="6.28515625" style="1" customWidth="1"/>
    <col min="5893" max="5897" width="16.7109375" style="1" customWidth="1"/>
    <col min="5898" max="5898" width="2.140625" style="1" customWidth="1"/>
    <col min="5899" max="5899" width="22" style="1" bestFit="1" customWidth="1"/>
    <col min="5900" max="6146" width="9.140625" style="1"/>
    <col min="6147" max="6147" width="2.28515625" style="1" customWidth="1"/>
    <col min="6148" max="6148" width="6.28515625" style="1" customWidth="1"/>
    <col min="6149" max="6153" width="16.7109375" style="1" customWidth="1"/>
    <col min="6154" max="6154" width="2.140625" style="1" customWidth="1"/>
    <col min="6155" max="6155" width="22" style="1" bestFit="1" customWidth="1"/>
    <col min="6156" max="6402" width="9.140625" style="1"/>
    <col min="6403" max="6403" width="2.28515625" style="1" customWidth="1"/>
    <col min="6404" max="6404" width="6.28515625" style="1" customWidth="1"/>
    <col min="6405" max="6409" width="16.7109375" style="1" customWidth="1"/>
    <col min="6410" max="6410" width="2.140625" style="1" customWidth="1"/>
    <col min="6411" max="6411" width="22" style="1" bestFit="1" customWidth="1"/>
    <col min="6412" max="6658" width="9.140625" style="1"/>
    <col min="6659" max="6659" width="2.28515625" style="1" customWidth="1"/>
    <col min="6660" max="6660" width="6.28515625" style="1" customWidth="1"/>
    <col min="6661" max="6665" width="16.7109375" style="1" customWidth="1"/>
    <col min="6666" max="6666" width="2.140625" style="1" customWidth="1"/>
    <col min="6667" max="6667" width="22" style="1" bestFit="1" customWidth="1"/>
    <col min="6668" max="6914" width="9.140625" style="1"/>
    <col min="6915" max="6915" width="2.28515625" style="1" customWidth="1"/>
    <col min="6916" max="6916" width="6.28515625" style="1" customWidth="1"/>
    <col min="6917" max="6921" width="16.7109375" style="1" customWidth="1"/>
    <col min="6922" max="6922" width="2.140625" style="1" customWidth="1"/>
    <col min="6923" max="6923" width="22" style="1" bestFit="1" customWidth="1"/>
    <col min="6924" max="7170" width="9.140625" style="1"/>
    <col min="7171" max="7171" width="2.28515625" style="1" customWidth="1"/>
    <col min="7172" max="7172" width="6.28515625" style="1" customWidth="1"/>
    <col min="7173" max="7177" width="16.7109375" style="1" customWidth="1"/>
    <col min="7178" max="7178" width="2.140625" style="1" customWidth="1"/>
    <col min="7179" max="7179" width="22" style="1" bestFit="1" customWidth="1"/>
    <col min="7180" max="7426" width="9.140625" style="1"/>
    <col min="7427" max="7427" width="2.28515625" style="1" customWidth="1"/>
    <col min="7428" max="7428" width="6.28515625" style="1" customWidth="1"/>
    <col min="7429" max="7433" width="16.7109375" style="1" customWidth="1"/>
    <col min="7434" max="7434" width="2.140625" style="1" customWidth="1"/>
    <col min="7435" max="7435" width="22" style="1" bestFit="1" customWidth="1"/>
    <col min="7436" max="7682" width="9.140625" style="1"/>
    <col min="7683" max="7683" width="2.28515625" style="1" customWidth="1"/>
    <col min="7684" max="7684" width="6.28515625" style="1" customWidth="1"/>
    <col min="7685" max="7689" width="16.7109375" style="1" customWidth="1"/>
    <col min="7690" max="7690" width="2.140625" style="1" customWidth="1"/>
    <col min="7691" max="7691" width="22" style="1" bestFit="1" customWidth="1"/>
    <col min="7692" max="7938" width="9.140625" style="1"/>
    <col min="7939" max="7939" width="2.28515625" style="1" customWidth="1"/>
    <col min="7940" max="7940" width="6.28515625" style="1" customWidth="1"/>
    <col min="7941" max="7945" width="16.7109375" style="1" customWidth="1"/>
    <col min="7946" max="7946" width="2.140625" style="1" customWidth="1"/>
    <col min="7947" max="7947" width="22" style="1" bestFit="1" customWidth="1"/>
    <col min="7948" max="8194" width="9.140625" style="1"/>
    <col min="8195" max="8195" width="2.28515625" style="1" customWidth="1"/>
    <col min="8196" max="8196" width="6.28515625" style="1" customWidth="1"/>
    <col min="8197" max="8201" width="16.7109375" style="1" customWidth="1"/>
    <col min="8202" max="8202" width="2.140625" style="1" customWidth="1"/>
    <col min="8203" max="8203" width="22" style="1" bestFit="1" customWidth="1"/>
    <col min="8204" max="8450" width="9.140625" style="1"/>
    <col min="8451" max="8451" width="2.28515625" style="1" customWidth="1"/>
    <col min="8452" max="8452" width="6.28515625" style="1" customWidth="1"/>
    <col min="8453" max="8457" width="16.7109375" style="1" customWidth="1"/>
    <col min="8458" max="8458" width="2.140625" style="1" customWidth="1"/>
    <col min="8459" max="8459" width="22" style="1" bestFit="1" customWidth="1"/>
    <col min="8460" max="8706" width="9.140625" style="1"/>
    <col min="8707" max="8707" width="2.28515625" style="1" customWidth="1"/>
    <col min="8708" max="8708" width="6.28515625" style="1" customWidth="1"/>
    <col min="8709" max="8713" width="16.7109375" style="1" customWidth="1"/>
    <col min="8714" max="8714" width="2.140625" style="1" customWidth="1"/>
    <col min="8715" max="8715" width="22" style="1" bestFit="1" customWidth="1"/>
    <col min="8716" max="8962" width="9.140625" style="1"/>
    <col min="8963" max="8963" width="2.28515625" style="1" customWidth="1"/>
    <col min="8964" max="8964" width="6.28515625" style="1" customWidth="1"/>
    <col min="8965" max="8969" width="16.7109375" style="1" customWidth="1"/>
    <col min="8970" max="8970" width="2.140625" style="1" customWidth="1"/>
    <col min="8971" max="8971" width="22" style="1" bestFit="1" customWidth="1"/>
    <col min="8972" max="9218" width="9.140625" style="1"/>
    <col min="9219" max="9219" width="2.28515625" style="1" customWidth="1"/>
    <col min="9220" max="9220" width="6.28515625" style="1" customWidth="1"/>
    <col min="9221" max="9225" width="16.7109375" style="1" customWidth="1"/>
    <col min="9226" max="9226" width="2.140625" style="1" customWidth="1"/>
    <col min="9227" max="9227" width="22" style="1" bestFit="1" customWidth="1"/>
    <col min="9228" max="9474" width="9.140625" style="1"/>
    <col min="9475" max="9475" width="2.28515625" style="1" customWidth="1"/>
    <col min="9476" max="9476" width="6.28515625" style="1" customWidth="1"/>
    <col min="9477" max="9481" width="16.7109375" style="1" customWidth="1"/>
    <col min="9482" max="9482" width="2.140625" style="1" customWidth="1"/>
    <col min="9483" max="9483" width="22" style="1" bestFit="1" customWidth="1"/>
    <col min="9484" max="9730" width="9.140625" style="1"/>
    <col min="9731" max="9731" width="2.28515625" style="1" customWidth="1"/>
    <col min="9732" max="9732" width="6.28515625" style="1" customWidth="1"/>
    <col min="9733" max="9737" width="16.7109375" style="1" customWidth="1"/>
    <col min="9738" max="9738" width="2.140625" style="1" customWidth="1"/>
    <col min="9739" max="9739" width="22" style="1" bestFit="1" customWidth="1"/>
    <col min="9740" max="9986" width="9.140625" style="1"/>
    <col min="9987" max="9987" width="2.28515625" style="1" customWidth="1"/>
    <col min="9988" max="9988" width="6.28515625" style="1" customWidth="1"/>
    <col min="9989" max="9993" width="16.7109375" style="1" customWidth="1"/>
    <col min="9994" max="9994" width="2.140625" style="1" customWidth="1"/>
    <col min="9995" max="9995" width="22" style="1" bestFit="1" customWidth="1"/>
    <col min="9996" max="10242" width="9.140625" style="1"/>
    <col min="10243" max="10243" width="2.28515625" style="1" customWidth="1"/>
    <col min="10244" max="10244" width="6.28515625" style="1" customWidth="1"/>
    <col min="10245" max="10249" width="16.7109375" style="1" customWidth="1"/>
    <col min="10250" max="10250" width="2.140625" style="1" customWidth="1"/>
    <col min="10251" max="10251" width="22" style="1" bestFit="1" customWidth="1"/>
    <col min="10252" max="10498" width="9.140625" style="1"/>
    <col min="10499" max="10499" width="2.28515625" style="1" customWidth="1"/>
    <col min="10500" max="10500" width="6.28515625" style="1" customWidth="1"/>
    <col min="10501" max="10505" width="16.7109375" style="1" customWidth="1"/>
    <col min="10506" max="10506" width="2.140625" style="1" customWidth="1"/>
    <col min="10507" max="10507" width="22" style="1" bestFit="1" customWidth="1"/>
    <col min="10508" max="10754" width="9.140625" style="1"/>
    <col min="10755" max="10755" width="2.28515625" style="1" customWidth="1"/>
    <col min="10756" max="10756" width="6.28515625" style="1" customWidth="1"/>
    <col min="10757" max="10761" width="16.7109375" style="1" customWidth="1"/>
    <col min="10762" max="10762" width="2.140625" style="1" customWidth="1"/>
    <col min="10763" max="10763" width="22" style="1" bestFit="1" customWidth="1"/>
    <col min="10764" max="11010" width="9.140625" style="1"/>
    <col min="11011" max="11011" width="2.28515625" style="1" customWidth="1"/>
    <col min="11012" max="11012" width="6.28515625" style="1" customWidth="1"/>
    <col min="11013" max="11017" width="16.7109375" style="1" customWidth="1"/>
    <col min="11018" max="11018" width="2.140625" style="1" customWidth="1"/>
    <col min="11019" max="11019" width="22" style="1" bestFit="1" customWidth="1"/>
    <col min="11020" max="11266" width="9.140625" style="1"/>
    <col min="11267" max="11267" width="2.28515625" style="1" customWidth="1"/>
    <col min="11268" max="11268" width="6.28515625" style="1" customWidth="1"/>
    <col min="11269" max="11273" width="16.7109375" style="1" customWidth="1"/>
    <col min="11274" max="11274" width="2.140625" style="1" customWidth="1"/>
    <col min="11275" max="11275" width="22" style="1" bestFit="1" customWidth="1"/>
    <col min="11276" max="11522" width="9.140625" style="1"/>
    <col min="11523" max="11523" width="2.28515625" style="1" customWidth="1"/>
    <col min="11524" max="11524" width="6.28515625" style="1" customWidth="1"/>
    <col min="11525" max="11529" width="16.7109375" style="1" customWidth="1"/>
    <col min="11530" max="11530" width="2.140625" style="1" customWidth="1"/>
    <col min="11531" max="11531" width="22" style="1" bestFit="1" customWidth="1"/>
    <col min="11532" max="11778" width="9.140625" style="1"/>
    <col min="11779" max="11779" width="2.28515625" style="1" customWidth="1"/>
    <col min="11780" max="11780" width="6.28515625" style="1" customWidth="1"/>
    <col min="11781" max="11785" width="16.7109375" style="1" customWidth="1"/>
    <col min="11786" max="11786" width="2.140625" style="1" customWidth="1"/>
    <col min="11787" max="11787" width="22" style="1" bestFit="1" customWidth="1"/>
    <col min="11788" max="12034" width="9.140625" style="1"/>
    <col min="12035" max="12035" width="2.28515625" style="1" customWidth="1"/>
    <col min="12036" max="12036" width="6.28515625" style="1" customWidth="1"/>
    <col min="12037" max="12041" width="16.7109375" style="1" customWidth="1"/>
    <col min="12042" max="12042" width="2.140625" style="1" customWidth="1"/>
    <col min="12043" max="12043" width="22" style="1" bestFit="1" customWidth="1"/>
    <col min="12044" max="12290" width="9.140625" style="1"/>
    <col min="12291" max="12291" width="2.28515625" style="1" customWidth="1"/>
    <col min="12292" max="12292" width="6.28515625" style="1" customWidth="1"/>
    <col min="12293" max="12297" width="16.7109375" style="1" customWidth="1"/>
    <col min="12298" max="12298" width="2.140625" style="1" customWidth="1"/>
    <col min="12299" max="12299" width="22" style="1" bestFit="1" customWidth="1"/>
    <col min="12300" max="12546" width="9.140625" style="1"/>
    <col min="12547" max="12547" width="2.28515625" style="1" customWidth="1"/>
    <col min="12548" max="12548" width="6.28515625" style="1" customWidth="1"/>
    <col min="12549" max="12553" width="16.7109375" style="1" customWidth="1"/>
    <col min="12554" max="12554" width="2.140625" style="1" customWidth="1"/>
    <col min="12555" max="12555" width="22" style="1" bestFit="1" customWidth="1"/>
    <col min="12556" max="12802" width="9.140625" style="1"/>
    <col min="12803" max="12803" width="2.28515625" style="1" customWidth="1"/>
    <col min="12804" max="12804" width="6.28515625" style="1" customWidth="1"/>
    <col min="12805" max="12809" width="16.7109375" style="1" customWidth="1"/>
    <col min="12810" max="12810" width="2.140625" style="1" customWidth="1"/>
    <col min="12811" max="12811" width="22" style="1" bestFit="1" customWidth="1"/>
    <col min="12812" max="13058" width="9.140625" style="1"/>
    <col min="13059" max="13059" width="2.28515625" style="1" customWidth="1"/>
    <col min="13060" max="13060" width="6.28515625" style="1" customWidth="1"/>
    <col min="13061" max="13065" width="16.7109375" style="1" customWidth="1"/>
    <col min="13066" max="13066" width="2.140625" style="1" customWidth="1"/>
    <col min="13067" max="13067" width="22" style="1" bestFit="1" customWidth="1"/>
    <col min="13068" max="13314" width="9.140625" style="1"/>
    <col min="13315" max="13315" width="2.28515625" style="1" customWidth="1"/>
    <col min="13316" max="13316" width="6.28515625" style="1" customWidth="1"/>
    <col min="13317" max="13321" width="16.7109375" style="1" customWidth="1"/>
    <col min="13322" max="13322" width="2.140625" style="1" customWidth="1"/>
    <col min="13323" max="13323" width="22" style="1" bestFit="1" customWidth="1"/>
    <col min="13324" max="13570" width="9.140625" style="1"/>
    <col min="13571" max="13571" width="2.28515625" style="1" customWidth="1"/>
    <col min="13572" max="13572" width="6.28515625" style="1" customWidth="1"/>
    <col min="13573" max="13577" width="16.7109375" style="1" customWidth="1"/>
    <col min="13578" max="13578" width="2.140625" style="1" customWidth="1"/>
    <col min="13579" max="13579" width="22" style="1" bestFit="1" customWidth="1"/>
    <col min="13580" max="13826" width="9.140625" style="1"/>
    <col min="13827" max="13827" width="2.28515625" style="1" customWidth="1"/>
    <col min="13828" max="13828" width="6.28515625" style="1" customWidth="1"/>
    <col min="13829" max="13833" width="16.7109375" style="1" customWidth="1"/>
    <col min="13834" max="13834" width="2.140625" style="1" customWidth="1"/>
    <col min="13835" max="13835" width="22" style="1" bestFit="1" customWidth="1"/>
    <col min="13836" max="14082" width="9.140625" style="1"/>
    <col min="14083" max="14083" width="2.28515625" style="1" customWidth="1"/>
    <col min="14084" max="14084" width="6.28515625" style="1" customWidth="1"/>
    <col min="14085" max="14089" width="16.7109375" style="1" customWidth="1"/>
    <col min="14090" max="14090" width="2.140625" style="1" customWidth="1"/>
    <col min="14091" max="14091" width="22" style="1" bestFit="1" customWidth="1"/>
    <col min="14092" max="14338" width="9.140625" style="1"/>
    <col min="14339" max="14339" width="2.28515625" style="1" customWidth="1"/>
    <col min="14340" max="14340" width="6.28515625" style="1" customWidth="1"/>
    <col min="14341" max="14345" width="16.7109375" style="1" customWidth="1"/>
    <col min="14346" max="14346" width="2.140625" style="1" customWidth="1"/>
    <col min="14347" max="14347" width="22" style="1" bestFit="1" customWidth="1"/>
    <col min="14348" max="14594" width="9.140625" style="1"/>
    <col min="14595" max="14595" width="2.28515625" style="1" customWidth="1"/>
    <col min="14596" max="14596" width="6.28515625" style="1" customWidth="1"/>
    <col min="14597" max="14601" width="16.7109375" style="1" customWidth="1"/>
    <col min="14602" max="14602" width="2.140625" style="1" customWidth="1"/>
    <col min="14603" max="14603" width="22" style="1" bestFit="1" customWidth="1"/>
    <col min="14604" max="14850" width="9.140625" style="1"/>
    <col min="14851" max="14851" width="2.28515625" style="1" customWidth="1"/>
    <col min="14852" max="14852" width="6.28515625" style="1" customWidth="1"/>
    <col min="14853" max="14857" width="16.7109375" style="1" customWidth="1"/>
    <col min="14858" max="14858" width="2.140625" style="1" customWidth="1"/>
    <col min="14859" max="14859" width="22" style="1" bestFit="1" customWidth="1"/>
    <col min="14860" max="15106" width="9.140625" style="1"/>
    <col min="15107" max="15107" width="2.28515625" style="1" customWidth="1"/>
    <col min="15108" max="15108" width="6.28515625" style="1" customWidth="1"/>
    <col min="15109" max="15113" width="16.7109375" style="1" customWidth="1"/>
    <col min="15114" max="15114" width="2.140625" style="1" customWidth="1"/>
    <col min="15115" max="15115" width="22" style="1" bestFit="1" customWidth="1"/>
    <col min="15116" max="15362" width="9.140625" style="1"/>
    <col min="15363" max="15363" width="2.28515625" style="1" customWidth="1"/>
    <col min="15364" max="15364" width="6.28515625" style="1" customWidth="1"/>
    <col min="15365" max="15369" width="16.7109375" style="1" customWidth="1"/>
    <col min="15370" max="15370" width="2.140625" style="1" customWidth="1"/>
    <col min="15371" max="15371" width="22" style="1" bestFit="1" customWidth="1"/>
    <col min="15372" max="15618" width="9.140625" style="1"/>
    <col min="15619" max="15619" width="2.28515625" style="1" customWidth="1"/>
    <col min="15620" max="15620" width="6.28515625" style="1" customWidth="1"/>
    <col min="15621" max="15625" width="16.7109375" style="1" customWidth="1"/>
    <col min="15626" max="15626" width="2.140625" style="1" customWidth="1"/>
    <col min="15627" max="15627" width="22" style="1" bestFit="1" customWidth="1"/>
    <col min="15628" max="15874" width="9.140625" style="1"/>
    <col min="15875" max="15875" width="2.28515625" style="1" customWidth="1"/>
    <col min="15876" max="15876" width="6.28515625" style="1" customWidth="1"/>
    <col min="15877" max="15881" width="16.7109375" style="1" customWidth="1"/>
    <col min="15882" max="15882" width="2.140625" style="1" customWidth="1"/>
    <col min="15883" max="15883" width="22" style="1" bestFit="1" customWidth="1"/>
    <col min="15884" max="16130" width="9.140625" style="1"/>
    <col min="16131" max="16131" width="2.28515625" style="1" customWidth="1"/>
    <col min="16132" max="16132" width="6.28515625" style="1" customWidth="1"/>
    <col min="16133" max="16137" width="16.7109375" style="1" customWidth="1"/>
    <col min="16138" max="16138" width="2.140625" style="1" customWidth="1"/>
    <col min="16139" max="16139" width="22" style="1" bestFit="1" customWidth="1"/>
    <col min="16140" max="16384" width="9.140625" style="1"/>
  </cols>
  <sheetData>
    <row r="1" spans="1:22" ht="21">
      <c r="C1" s="226" t="s">
        <v>254</v>
      </c>
      <c r="D1" s="227"/>
      <c r="E1" s="227"/>
      <c r="F1" s="227"/>
      <c r="G1" s="227"/>
      <c r="H1" s="227"/>
      <c r="I1" s="227"/>
    </row>
    <row r="2" spans="1:22" s="3" customFormat="1" ht="3.75" customHeight="1">
      <c r="C2" s="107"/>
      <c r="D2" s="108"/>
      <c r="E2" s="109"/>
      <c r="F2" s="109"/>
      <c r="G2" s="109"/>
      <c r="H2" s="109"/>
      <c r="I2" s="109"/>
      <c r="J2" s="7"/>
      <c r="K2" s="125"/>
      <c r="L2" s="125"/>
      <c r="M2" s="125"/>
      <c r="N2" s="125"/>
      <c r="O2" s="125"/>
      <c r="P2" s="125"/>
      <c r="Q2" s="125"/>
      <c r="R2" s="7"/>
      <c r="S2" s="7"/>
      <c r="T2" s="7"/>
      <c r="U2" s="7"/>
      <c r="V2" s="7"/>
    </row>
    <row r="3" spans="1:22" s="3" customFormat="1" ht="48.75" customHeight="1">
      <c r="C3" s="216" t="s">
        <v>245</v>
      </c>
      <c r="D3" s="216"/>
      <c r="E3" s="216"/>
      <c r="F3" s="216"/>
      <c r="G3" s="216"/>
      <c r="H3" s="216"/>
      <c r="I3" s="216"/>
      <c r="J3" s="7"/>
      <c r="K3" s="125"/>
      <c r="L3" s="125"/>
      <c r="M3" s="125"/>
      <c r="N3" s="125"/>
      <c r="O3" s="125"/>
      <c r="P3" s="125"/>
      <c r="Q3" s="125"/>
      <c r="R3" s="7"/>
      <c r="S3" s="7"/>
      <c r="T3" s="7"/>
      <c r="U3" s="7"/>
      <c r="V3" s="7"/>
    </row>
    <row r="4" spans="1:22" s="3" customFormat="1" ht="15" customHeight="1">
      <c r="C4" s="4" t="s">
        <v>140</v>
      </c>
      <c r="D4" s="5"/>
      <c r="E4" s="6"/>
      <c r="F4" s="6"/>
      <c r="G4" s="6"/>
      <c r="H4" s="65"/>
      <c r="I4" s="6"/>
      <c r="J4" s="7"/>
      <c r="K4" s="125"/>
      <c r="L4" s="125"/>
      <c r="M4" s="125"/>
      <c r="N4" s="125"/>
      <c r="O4" s="125"/>
      <c r="P4" s="125"/>
      <c r="Q4" s="125"/>
      <c r="R4" s="7"/>
      <c r="S4" s="7"/>
      <c r="T4" s="7"/>
      <c r="U4" s="7"/>
      <c r="V4" s="7"/>
    </row>
    <row r="5" spans="1:22" s="3" customFormat="1" ht="15" customHeight="1">
      <c r="C5" s="4" t="s">
        <v>141</v>
      </c>
      <c r="D5" s="5"/>
      <c r="E5" s="6"/>
      <c r="F5" s="6"/>
      <c r="G5" s="6"/>
      <c r="H5" s="65"/>
      <c r="I5" s="6"/>
      <c r="J5" s="7"/>
      <c r="K5" s="125"/>
      <c r="L5" s="125"/>
      <c r="M5" s="125"/>
      <c r="N5" s="125"/>
      <c r="O5" s="125"/>
      <c r="P5" s="125"/>
      <c r="Q5" s="125"/>
      <c r="R5" s="7"/>
      <c r="S5" s="7"/>
      <c r="T5" s="7"/>
      <c r="U5" s="7"/>
      <c r="V5" s="7"/>
    </row>
    <row r="6" spans="1:22" s="3" customFormat="1" ht="15" customHeight="1">
      <c r="C6" s="4" t="s">
        <v>142</v>
      </c>
      <c r="D6" s="5"/>
      <c r="E6" s="6"/>
      <c r="F6" s="6"/>
      <c r="G6" s="6"/>
      <c r="H6" s="65"/>
      <c r="I6" s="6"/>
      <c r="J6" s="7"/>
      <c r="K6" s="125"/>
      <c r="L6" s="125"/>
      <c r="M6" s="125"/>
      <c r="N6" s="125"/>
      <c r="O6" s="125"/>
      <c r="P6" s="125"/>
      <c r="Q6" s="125"/>
      <c r="R6" s="7"/>
      <c r="S6" s="7"/>
      <c r="T6" s="7"/>
      <c r="U6" s="7"/>
      <c r="V6" s="7"/>
    </row>
    <row r="7" spans="1:22" s="3" customFormat="1" ht="15" customHeight="1">
      <c r="C7" s="4" t="s">
        <v>143</v>
      </c>
      <c r="D7" s="5"/>
      <c r="E7" s="6"/>
      <c r="F7" s="6"/>
      <c r="G7" s="6"/>
      <c r="H7" s="65"/>
      <c r="I7" s="6"/>
      <c r="J7" s="7"/>
      <c r="K7" s="125"/>
      <c r="L7" s="125"/>
      <c r="M7" s="125"/>
      <c r="N7" s="125"/>
      <c r="O7" s="125"/>
      <c r="P7" s="125"/>
      <c r="Q7" s="125"/>
      <c r="R7" s="7"/>
      <c r="S7" s="7"/>
      <c r="T7" s="7"/>
      <c r="U7" s="7"/>
      <c r="V7" s="7"/>
    </row>
    <row r="8" spans="1:22" s="3" customFormat="1" ht="12" customHeight="1">
      <c r="C8" s="4"/>
      <c r="D8" s="5"/>
      <c r="E8" s="6"/>
      <c r="F8" s="6"/>
      <c r="G8" s="125"/>
      <c r="H8" s="126"/>
      <c r="I8" s="125"/>
      <c r="J8" s="125"/>
      <c r="K8" s="125"/>
      <c r="L8" s="125"/>
      <c r="M8" s="125"/>
      <c r="N8" s="125"/>
      <c r="O8" s="125"/>
      <c r="P8" s="125"/>
      <c r="Q8" s="125"/>
      <c r="R8" s="7"/>
      <c r="S8" s="7"/>
      <c r="T8" s="7"/>
      <c r="U8" s="7"/>
      <c r="V8" s="7"/>
    </row>
    <row r="9" spans="1:22" s="3" customFormat="1" ht="15" customHeight="1">
      <c r="A9" s="73" t="s">
        <v>111</v>
      </c>
      <c r="B9" s="73"/>
      <c r="C9" s="217" t="s">
        <v>124</v>
      </c>
      <c r="D9" s="218"/>
      <c r="E9" s="218"/>
      <c r="F9" s="219"/>
      <c r="G9" s="127"/>
      <c r="H9" s="128"/>
      <c r="I9" s="128"/>
      <c r="J9" s="125"/>
      <c r="K9" s="125"/>
      <c r="L9" s="125"/>
      <c r="M9" s="125"/>
      <c r="N9" s="125"/>
      <c r="O9" s="125"/>
      <c r="P9" s="125"/>
      <c r="Q9" s="125"/>
      <c r="R9" s="7"/>
      <c r="S9" s="7"/>
      <c r="T9" s="7"/>
      <c r="U9" s="7"/>
      <c r="V9" s="7"/>
    </row>
    <row r="10" spans="1:22" s="68" customFormat="1" ht="2.25" customHeight="1">
      <c r="A10" s="111"/>
      <c r="B10" s="111"/>
      <c r="C10" s="113"/>
      <c r="D10" s="13"/>
      <c r="E10" s="13"/>
      <c r="F10" s="13"/>
      <c r="G10" s="129"/>
      <c r="H10" s="130"/>
      <c r="I10" s="129"/>
      <c r="J10" s="129"/>
      <c r="K10" s="129"/>
      <c r="L10" s="129"/>
      <c r="M10" s="129"/>
      <c r="N10" s="129"/>
      <c r="O10" s="129"/>
      <c r="P10" s="129"/>
      <c r="Q10" s="129"/>
      <c r="R10" s="69"/>
      <c r="S10" s="69"/>
      <c r="T10" s="69"/>
      <c r="U10" s="69"/>
      <c r="V10" s="69"/>
    </row>
    <row r="11" spans="1:22" s="3" customFormat="1" ht="15" customHeight="1">
      <c r="A11" s="73" t="s">
        <v>112</v>
      </c>
      <c r="B11" s="73"/>
      <c r="C11" s="77">
        <v>60</v>
      </c>
      <c r="D11" s="115" t="s">
        <v>129</v>
      </c>
      <c r="E11" s="112"/>
      <c r="F11" s="116"/>
      <c r="G11" s="7"/>
      <c r="H11" s="137" t="s">
        <v>139</v>
      </c>
      <c r="I11" s="138" t="s">
        <v>134</v>
      </c>
      <c r="J11" s="7"/>
      <c r="K11" s="222" t="s">
        <v>138</v>
      </c>
      <c r="L11" s="222"/>
      <c r="M11" s="222"/>
      <c r="N11" s="125"/>
      <c r="O11" s="125"/>
      <c r="P11" s="125"/>
      <c r="Q11" s="125"/>
      <c r="R11" s="7"/>
      <c r="S11" s="7"/>
      <c r="T11" s="7"/>
      <c r="U11" s="7"/>
      <c r="V11" s="7"/>
    </row>
    <row r="12" spans="1:22" s="8" customFormat="1" ht="2.25" customHeight="1">
      <c r="A12" s="70"/>
      <c r="B12" s="70"/>
      <c r="C12" s="114"/>
      <c r="F12" s="9"/>
      <c r="G12" s="9"/>
      <c r="H12" s="9"/>
      <c r="I12" s="9"/>
      <c r="J12" s="9"/>
      <c r="K12" s="139"/>
      <c r="L12" s="139"/>
      <c r="M12" s="139"/>
      <c r="N12" s="131"/>
      <c r="O12" s="131"/>
      <c r="P12" s="131"/>
      <c r="Q12" s="131"/>
      <c r="R12" s="9"/>
      <c r="S12" s="9"/>
      <c r="T12" s="9"/>
      <c r="U12" s="9"/>
      <c r="V12" s="9"/>
    </row>
    <row r="13" spans="1:22" s="10" customFormat="1" ht="15.75">
      <c r="A13" s="73" t="s">
        <v>113</v>
      </c>
      <c r="B13" s="73"/>
      <c r="C13" s="77">
        <v>20</v>
      </c>
      <c r="D13" s="110" t="s">
        <v>130</v>
      </c>
      <c r="F13" s="11"/>
      <c r="G13" s="140" t="s">
        <v>131</v>
      </c>
      <c r="H13" s="2">
        <f>IF(C13&lt;10,"Rule75",C13)</f>
        <v>20</v>
      </c>
      <c r="I13" s="141" t="str">
        <f>IF(C11+C13&gt;=75,"Rule75","Nope")</f>
        <v>Rule75</v>
      </c>
      <c r="J13" s="11"/>
      <c r="K13" s="142" t="s">
        <v>136</v>
      </c>
      <c r="L13" s="143">
        <v>10</v>
      </c>
      <c r="M13" s="144" t="str">
        <f>IF(AND(C11&gt;=50,C11&lt;=54),"Need 10",IF(C11&gt;=55,"Need 5","Nay"))</f>
        <v>Need 5</v>
      </c>
      <c r="N13" s="132"/>
      <c r="O13" s="132"/>
      <c r="P13" s="132"/>
      <c r="Q13" s="132"/>
      <c r="R13" s="11"/>
      <c r="S13" s="11"/>
      <c r="T13" s="11"/>
      <c r="U13" s="11"/>
      <c r="V13" s="11"/>
    </row>
    <row r="14" spans="1:22" s="12" customFormat="1" ht="2.25" customHeight="1">
      <c r="A14" s="71"/>
      <c r="B14" s="71"/>
      <c r="C14" s="13"/>
      <c r="D14" s="13"/>
      <c r="E14" s="13"/>
      <c r="F14" s="117"/>
      <c r="G14" s="145"/>
      <c r="H14" s="146"/>
      <c r="I14" s="146"/>
      <c r="J14" s="14"/>
      <c r="K14" s="147"/>
      <c r="L14" s="148"/>
      <c r="M14" s="148"/>
      <c r="N14" s="133"/>
      <c r="O14" s="133"/>
      <c r="P14" s="133"/>
      <c r="Q14" s="133"/>
      <c r="R14" s="14"/>
      <c r="S14" s="14"/>
      <c r="T14" s="14"/>
      <c r="U14" s="14"/>
      <c r="V14" s="14"/>
    </row>
    <row r="15" spans="1:22" s="10" customFormat="1" ht="15.75">
      <c r="A15" s="73" t="s">
        <v>114</v>
      </c>
      <c r="B15" s="73"/>
      <c r="C15" s="217" t="s">
        <v>192</v>
      </c>
      <c r="D15" s="218"/>
      <c r="E15" s="218"/>
      <c r="F15" s="219"/>
      <c r="G15" s="149" t="s">
        <v>132</v>
      </c>
      <c r="H15" s="9" t="str">
        <f>IF(AND(H51="Group 2",H13="Rule75"),"Rule75","Nope")</f>
        <v>Nope</v>
      </c>
      <c r="I15" s="9" t="str">
        <f>IF(AND(H13="Rule75",H15="Rule75",I13="Rule75"),"Rule75","Nope")</f>
        <v>Nope</v>
      </c>
      <c r="J15" s="11"/>
      <c r="K15" s="142" t="s">
        <v>137</v>
      </c>
      <c r="L15" s="143">
        <v>5</v>
      </c>
      <c r="M15" s="144" t="str">
        <f>IF(M13="Need 5","100%",IF(AND(M13="Need 10",C13&gt;=10),"100%","N/A"))</f>
        <v>100%</v>
      </c>
      <c r="N15" s="132"/>
      <c r="O15" s="132"/>
      <c r="P15" s="132"/>
      <c r="Q15" s="132"/>
      <c r="R15" s="11"/>
      <c r="S15" s="11"/>
      <c r="T15" s="11"/>
      <c r="U15" s="11"/>
      <c r="V15" s="11"/>
    </row>
    <row r="16" spans="1:22" s="76" customFormat="1" ht="16.5" customHeight="1">
      <c r="A16" s="74"/>
      <c r="B16" s="74"/>
      <c r="C16" s="13"/>
      <c r="D16" s="13"/>
      <c r="E16" s="13"/>
      <c r="F16" s="117"/>
      <c r="G16" s="150"/>
      <c r="H16" s="151"/>
      <c r="I16" s="152" t="s">
        <v>133</v>
      </c>
      <c r="J16" s="75"/>
      <c r="K16" s="153"/>
      <c r="L16" s="154">
        <f>IFERROR(IF(AND(H51="Group 1",M15="N/A"),"N/A",I17),"N/A")</f>
        <v>1</v>
      </c>
      <c r="M16" s="153"/>
      <c r="N16" s="134"/>
      <c r="O16" s="134"/>
      <c r="P16" s="134"/>
      <c r="Q16" s="134"/>
      <c r="R16" s="75"/>
      <c r="S16" s="75"/>
      <c r="T16" s="75"/>
      <c r="U16" s="75"/>
      <c r="V16" s="75"/>
    </row>
    <row r="17" spans="1:23" ht="17.25" customHeight="1">
      <c r="A17" s="72"/>
      <c r="B17" s="72"/>
      <c r="C17" s="234" t="s">
        <v>128</v>
      </c>
      <c r="D17" s="234"/>
      <c r="E17" s="234"/>
      <c r="F17" s="234"/>
      <c r="G17" s="234"/>
      <c r="H17" s="106">
        <f>IFERROR(IF(AND(H51="Group 1",M15="N/A"),"N/A",I17),"N/A")</f>
        <v>1</v>
      </c>
      <c r="I17" s="155">
        <f>IF(H51="Group 1","100%",IF(AND(H51="Group 2",I15="Rule75"),LOOKUP(10,C56:C66,D56:D66),IF(AND(H51="Group 2",I15="Nope"),LOOKUP(C13,C56:C66,D56:D66),IF(H51="Group 3",'G3'!E16,TRUE))))</f>
        <v>1</v>
      </c>
      <c r="J17" s="15"/>
      <c r="K17" s="136"/>
      <c r="M17" s="136"/>
      <c r="W17" s="2"/>
    </row>
    <row r="18" spans="1:23" ht="16.5" customHeight="1" thickBot="1"/>
    <row r="19" spans="1:23" ht="30" customHeight="1" thickTop="1">
      <c r="C19" s="92"/>
      <c r="D19" s="93" t="s">
        <v>0</v>
      </c>
      <c r="E19" s="94" t="s">
        <v>1</v>
      </c>
      <c r="F19" s="235" t="s">
        <v>2</v>
      </c>
      <c r="G19" s="236"/>
      <c r="H19" s="95" t="s">
        <v>3</v>
      </c>
      <c r="I19" s="96" t="s">
        <v>4</v>
      </c>
      <c r="J19" s="16" t="s">
        <v>5</v>
      </c>
    </row>
    <row r="20" spans="1:23" ht="15.75">
      <c r="C20" s="97" t="s">
        <v>6</v>
      </c>
      <c r="D20" s="98">
        <f>VLOOKUP(J20, G70:I190, 2, FALSE)</f>
        <v>317.77999999999997</v>
      </c>
      <c r="E20" s="99">
        <f>VLOOKUP(J20, G70:I190, 3, FALSE)</f>
        <v>647.39999999999986</v>
      </c>
      <c r="F20" s="237">
        <f>IF(D20&lt;=(H17*E20), D20, ROUND(H17*E20,2))</f>
        <v>317.77999999999997</v>
      </c>
      <c r="G20" s="238"/>
      <c r="H20" s="100" t="str">
        <f t="shared" ref="H20:H30" si="0">IF(D20-F20&gt;0,D20-F20," ")</f>
        <v xml:space="preserve"> </v>
      </c>
      <c r="I20" s="101"/>
      <c r="J20" s="2" t="str">
        <f>CONCATENATE(C15," ",C20)</f>
        <v>CORE/UC Medicare PPO U</v>
      </c>
    </row>
    <row r="21" spans="1:23" ht="15.75">
      <c r="C21" s="97" t="s">
        <v>7</v>
      </c>
      <c r="D21" s="98">
        <f>VLOOKUP(J21, G71:I190, 2, FALSE)</f>
        <v>572</v>
      </c>
      <c r="E21" s="99">
        <f>VLOOKUP(J21, G71:I190, 3, FALSE)</f>
        <v>1165.3200000000002</v>
      </c>
      <c r="F21" s="220">
        <f>IF(D21&lt;=(H17*E21), D21, ROUND(H17*E21,2))</f>
        <v>572</v>
      </c>
      <c r="G21" s="221"/>
      <c r="H21" s="102" t="str">
        <f t="shared" si="0"/>
        <v xml:space="preserve"> </v>
      </c>
      <c r="I21" s="103"/>
      <c r="J21" s="2" t="str">
        <f>CONCATENATE(C15," ",C21)</f>
        <v>CORE/UC Medicare PPO UC</v>
      </c>
    </row>
    <row r="22" spans="1:23" ht="15.75">
      <c r="C22" s="97" t="s">
        <v>8</v>
      </c>
      <c r="D22" s="98">
        <f>VLOOKUP(J22, G72:I190, 2, FALSE)</f>
        <v>667.34</v>
      </c>
      <c r="E22" s="99">
        <f>VLOOKUP(J22, G72:I190, 3, FALSE)</f>
        <v>1303.6399999999999</v>
      </c>
      <c r="F22" s="220">
        <f>IF(D22&lt;=(H17*E22), D22, ROUND(H17*E22,2))</f>
        <v>667.34</v>
      </c>
      <c r="G22" s="221"/>
      <c r="H22" s="102" t="str">
        <f t="shared" si="0"/>
        <v xml:space="preserve"> </v>
      </c>
      <c r="I22" s="103"/>
      <c r="J22" s="2" t="str">
        <f>CONCATENATE(C15," ",C22)</f>
        <v>CORE/UC Medicare PPO UA</v>
      </c>
    </row>
    <row r="23" spans="1:23" ht="15.75">
      <c r="C23" s="97" t="s">
        <v>9</v>
      </c>
      <c r="D23" s="98">
        <f>VLOOKUP(J23, G73:I190, 2, FALSE)</f>
        <v>921.56</v>
      </c>
      <c r="E23" s="99">
        <f>VLOOKUP(J23, G73:I190, 3, FALSE)</f>
        <v>1821.5600000000002</v>
      </c>
      <c r="F23" s="220">
        <f>IF(D23&lt;=(H17*E23), D23, ROUND(H17*E23,2))</f>
        <v>921.56</v>
      </c>
      <c r="G23" s="221"/>
      <c r="H23" s="102" t="str">
        <f t="shared" si="0"/>
        <v xml:space="preserve"> </v>
      </c>
      <c r="I23" s="103"/>
      <c r="J23" s="2" t="str">
        <f>CONCATENATE(C15," ",C23)</f>
        <v>CORE/UC Medicare PPO UAC</v>
      </c>
    </row>
    <row r="24" spans="1:23" ht="15.75">
      <c r="C24" s="97" t="s">
        <v>10</v>
      </c>
      <c r="D24" s="98" t="str">
        <f>VLOOKUP(J24, G74:I190, 2, FALSE)</f>
        <v>N/A</v>
      </c>
      <c r="E24" s="99" t="str">
        <f>VLOOKUP(J24, G74:I190, 3, FALSE)</f>
        <v>N/A</v>
      </c>
      <c r="F24" s="220" t="e">
        <f>IF(D24&lt;=(H17*E24), D24, ROUND(H17*E24,2))</f>
        <v>#VALUE!</v>
      </c>
      <c r="G24" s="221"/>
      <c r="H24" s="102" t="e">
        <f t="shared" si="0"/>
        <v>#VALUE!</v>
      </c>
      <c r="I24" s="103" t="e">
        <f>IF(H24=" ",IF(ROUND(H17*E24,2)-D24&lt;(D69),ROUND(H17*E24,2)-D24,(D69))," ")</f>
        <v>#VALUE!</v>
      </c>
      <c r="J24" s="2" t="str">
        <f>CONCATENATE(C15," ",C24)</f>
        <v>CORE/UC Medicare PPO M</v>
      </c>
    </row>
    <row r="25" spans="1:23" ht="15.75">
      <c r="C25" s="97" t="s">
        <v>11</v>
      </c>
      <c r="D25" s="98" t="str">
        <f>VLOOKUP(J25, G75:I190, 2, FALSE)</f>
        <v>N/A</v>
      </c>
      <c r="E25" s="99" t="str">
        <f>VLOOKUP(J25, G75:I190, 3, FALSE)</f>
        <v>N/A</v>
      </c>
      <c r="F25" s="220" t="e">
        <f>IF(D25&lt;=(H17*E25), D25, ROUND(H17*E25,2))</f>
        <v>#VALUE!</v>
      </c>
      <c r="G25" s="221"/>
      <c r="H25" s="102" t="e">
        <f t="shared" si="0"/>
        <v>#VALUE!</v>
      </c>
      <c r="I25" s="103" t="e">
        <f>IF(H25=" ",IF(ROUND(H17*E25,2)-D25&lt;(D70),ROUND(H17*E25,2)-D25,(D70))," ")</f>
        <v>#VALUE!</v>
      </c>
      <c r="J25" s="2" t="str">
        <f>CONCATENATE(C15," ",C25)</f>
        <v>CORE/UC Medicare PPO MM</v>
      </c>
    </row>
    <row r="26" spans="1:23" ht="15.75">
      <c r="C26" s="97" t="s">
        <v>12</v>
      </c>
      <c r="D26" s="98">
        <f>VLOOKUP(J26, G76:I190, 2, FALSE)</f>
        <v>714.53</v>
      </c>
      <c r="E26" s="99">
        <f>VLOOKUP(J26, G76:I190, 3, FALSE)</f>
        <v>888.0200000000001</v>
      </c>
      <c r="F26" s="220">
        <f>IF(D26&lt;=(H17*E26), D26, ROUND(H17*E26,2))</f>
        <v>714.53</v>
      </c>
      <c r="G26" s="221"/>
      <c r="H26" s="102" t="str">
        <f t="shared" si="0"/>
        <v xml:space="preserve"> </v>
      </c>
      <c r="I26" s="103">
        <f>IF(H26=" ",IF(ROUND(H17*E26,2)-D26&lt;(D71),ROUND(H17*E26,2)-D26,(D71))," ")</f>
        <v>164.9</v>
      </c>
      <c r="J26" s="2" t="str">
        <f>CONCATENATE(C15," ",C26)</f>
        <v>CORE/UC Medicare PPO MC</v>
      </c>
    </row>
    <row r="27" spans="1:23" ht="15.75">
      <c r="C27" s="97" t="s">
        <v>13</v>
      </c>
      <c r="D27" s="98">
        <f>VLOOKUP(J27, G77:I190, 2, FALSE)</f>
        <v>809.87</v>
      </c>
      <c r="E27" s="99">
        <f>VLOOKUP(J27, G77:I190, 3, FALSE)</f>
        <v>1026.3400000000001</v>
      </c>
      <c r="F27" s="220">
        <f>IF(D27&lt;=(H17*E27), D27, ROUND(H17*E27,2))</f>
        <v>809.87</v>
      </c>
      <c r="G27" s="221"/>
      <c r="H27" s="102" t="str">
        <f t="shared" si="0"/>
        <v xml:space="preserve"> </v>
      </c>
      <c r="I27" s="103">
        <f>IF(H27=" ",IF(ROUND(H17*E27,2)-D27&lt;(D72),ROUND(H17*E27,2)-D27,(D72))," ")</f>
        <v>164.9</v>
      </c>
      <c r="J27" s="2" t="str">
        <f>CONCATENATE(C15," ",C27)</f>
        <v>CORE/UC Medicare PPO MA</v>
      </c>
    </row>
    <row r="28" spans="1:23" ht="15.75">
      <c r="C28" s="97" t="s">
        <v>14</v>
      </c>
      <c r="D28" s="98">
        <f>VLOOKUP(J28, G78:I190, 2, FALSE)</f>
        <v>1064.0899999999999</v>
      </c>
      <c r="E28" s="99">
        <f>VLOOKUP(J28, G78:I190, 3, FALSE)</f>
        <v>1544.2599999999998</v>
      </c>
      <c r="F28" s="220">
        <f>IF(D28&lt;=(H17*E28), D28, ROUND(H17*E28,2))</f>
        <v>1064.0899999999999</v>
      </c>
      <c r="G28" s="221"/>
      <c r="H28" s="102" t="str">
        <f t="shared" si="0"/>
        <v xml:space="preserve"> </v>
      </c>
      <c r="I28" s="103">
        <f>IF(H28=" ",IF(ROUND(H17*E28,2)-D28&lt;(D73),ROUND(H17*E28,2)-D28,(D73))," ")</f>
        <v>164.9</v>
      </c>
      <c r="J28" s="2" t="str">
        <f>CONCATENATE(C15," ",C28)</f>
        <v>CORE/UC Medicare PPO MAC</v>
      </c>
    </row>
    <row r="29" spans="1:23" ht="15.75">
      <c r="C29" s="97" t="s">
        <v>15</v>
      </c>
      <c r="D29" s="98" t="str">
        <f>VLOOKUP(J29, G79:I190, 2, FALSE)</f>
        <v>N/A</v>
      </c>
      <c r="E29" s="99" t="str">
        <f>VLOOKUP(J29, G79:I190, 3, FALSE)</f>
        <v>N/A</v>
      </c>
      <c r="F29" s="220" t="e">
        <f>IF(D29&lt;=(H17*E29), D29, ROUND(H17*E29,2))</f>
        <v>#VALUE!</v>
      </c>
      <c r="G29" s="221"/>
      <c r="H29" s="102" t="e">
        <f t="shared" si="0"/>
        <v>#VALUE!</v>
      </c>
      <c r="I29" s="103" t="e">
        <f>IF(H29=" ",IF(ROUND(H17*E29,2)-D29&lt;(D74),ROUND(H17*E29,2)-D29,(D74))," ")</f>
        <v>#VALUE!</v>
      </c>
      <c r="J29" s="2" t="str">
        <f>CONCATENATE(C15," ",C29)</f>
        <v>CORE/UC Medicare PPO MMM</v>
      </c>
    </row>
    <row r="30" spans="1:23" ht="16.5" thickBot="1">
      <c r="C30" s="97" t="s">
        <v>16</v>
      </c>
      <c r="D30" s="98">
        <f>VLOOKUP(J30, G80:I190, 2, FALSE)</f>
        <v>1174.8399999999999</v>
      </c>
      <c r="E30" s="99">
        <f>VLOOKUP(J30, G80:I190, 3, FALSE)</f>
        <v>1258.1199999999999</v>
      </c>
      <c r="F30" s="220">
        <f>IF(D30&lt;=(H17*E30), D30, ROUND(H17*E30,2))</f>
        <v>1174.8399999999999</v>
      </c>
      <c r="G30" s="221"/>
      <c r="H30" s="104" t="str">
        <f t="shared" si="0"/>
        <v xml:space="preserve"> </v>
      </c>
      <c r="I30" s="105">
        <f>IF(H30=" ",IF(ROUND(H17*E30,2)-D30&lt;(D75),ROUND(H17*E30,2)-D30,(D75))," ")</f>
        <v>83.279999999999973</v>
      </c>
      <c r="J30" s="2" t="str">
        <f>CONCATENATE(C15," ",C30)</f>
        <v>CORE/UC Medicare PPO MMC</v>
      </c>
    </row>
    <row r="31" spans="1:23" ht="16.5" customHeight="1" thickTop="1"/>
    <row r="32" spans="1:23" ht="27.75" customHeight="1">
      <c r="C32" s="232" t="s">
        <v>246</v>
      </c>
      <c r="D32" s="233"/>
      <c r="E32" s="233"/>
      <c r="F32" s="233"/>
      <c r="G32" s="233"/>
      <c r="H32" s="233"/>
      <c r="I32" s="233"/>
    </row>
    <row r="33" spans="1:17" s="2" customFormat="1" ht="16.5" customHeight="1">
      <c r="E33" s="17"/>
      <c r="F33" s="17"/>
      <c r="K33" s="118"/>
      <c r="L33" s="118"/>
      <c r="M33" s="118"/>
      <c r="N33" s="118"/>
      <c r="O33" s="118"/>
      <c r="P33" s="118"/>
      <c r="Q33" s="118"/>
    </row>
    <row r="34" spans="1:17" s="2" customFormat="1" ht="14.1" customHeight="1">
      <c r="C34" s="18" t="s">
        <v>17</v>
      </c>
      <c r="D34" s="19" t="s">
        <v>18</v>
      </c>
      <c r="E34" s="20"/>
      <c r="F34" s="20"/>
      <c r="G34" s="21"/>
      <c r="H34" s="228" t="s">
        <v>19</v>
      </c>
      <c r="I34" s="229"/>
      <c r="K34" s="118"/>
      <c r="L34" s="118"/>
      <c r="M34" s="118"/>
      <c r="N34" s="118"/>
      <c r="O34" s="118"/>
      <c r="P34" s="118"/>
      <c r="Q34" s="118"/>
    </row>
    <row r="35" spans="1:17" s="2" customFormat="1" ht="14.1" customHeight="1">
      <c r="C35" s="22"/>
      <c r="D35" s="19" t="s">
        <v>20</v>
      </c>
      <c r="E35" s="20"/>
      <c r="F35" s="20"/>
      <c r="G35" s="21"/>
      <c r="H35" s="230" t="s">
        <v>21</v>
      </c>
      <c r="I35" s="231"/>
      <c r="K35" s="118"/>
      <c r="L35" s="118"/>
      <c r="M35" s="118"/>
      <c r="N35" s="118"/>
      <c r="O35" s="118"/>
      <c r="P35" s="118"/>
      <c r="Q35" s="118"/>
    </row>
    <row r="36" spans="1:17" s="2" customFormat="1" ht="14.1" customHeight="1">
      <c r="C36" s="22"/>
      <c r="D36" s="19" t="s">
        <v>22</v>
      </c>
      <c r="E36" s="20"/>
      <c r="F36" s="20"/>
      <c r="G36" s="21"/>
      <c r="H36" s="230" t="s">
        <v>23</v>
      </c>
      <c r="I36" s="231"/>
      <c r="K36" s="118"/>
      <c r="L36" s="118"/>
      <c r="M36" s="118"/>
      <c r="N36" s="118"/>
      <c r="O36" s="118"/>
      <c r="P36" s="118"/>
      <c r="Q36" s="118"/>
    </row>
    <row r="37" spans="1:17" s="2" customFormat="1" ht="14.1" customHeight="1">
      <c r="C37" s="22"/>
      <c r="D37" s="19" t="s">
        <v>24</v>
      </c>
      <c r="E37" s="20"/>
      <c r="F37" s="20"/>
      <c r="G37" s="21"/>
      <c r="H37" s="230" t="s">
        <v>25</v>
      </c>
      <c r="I37" s="231"/>
      <c r="K37" s="118"/>
      <c r="L37" s="118"/>
      <c r="M37" s="118"/>
      <c r="N37" s="118"/>
      <c r="O37" s="118"/>
      <c r="P37" s="118"/>
      <c r="Q37" s="118"/>
    </row>
    <row r="38" spans="1:17" s="2" customFormat="1" ht="14.1" customHeight="1">
      <c r="C38" s="22"/>
      <c r="D38" s="19" t="s">
        <v>26</v>
      </c>
      <c r="E38" s="20"/>
      <c r="F38" s="20"/>
      <c r="G38" s="21"/>
      <c r="H38" s="224" t="s">
        <v>27</v>
      </c>
      <c r="I38" s="225"/>
      <c r="K38" s="118"/>
      <c r="L38" s="118"/>
      <c r="M38" s="118"/>
      <c r="N38" s="118"/>
      <c r="O38" s="118"/>
      <c r="P38" s="118"/>
      <c r="Q38" s="118"/>
    </row>
    <row r="39" spans="1:17" s="2" customFormat="1" ht="14.1" customHeight="1">
      <c r="C39" s="22"/>
      <c r="D39" s="19" t="s">
        <v>28</v>
      </c>
      <c r="E39" s="20"/>
      <c r="F39" s="20"/>
      <c r="G39" s="21"/>
      <c r="H39" s="20"/>
      <c r="I39" s="20"/>
      <c r="K39" s="118"/>
      <c r="L39" s="118"/>
      <c r="M39" s="118"/>
      <c r="N39" s="118"/>
      <c r="O39" s="118"/>
      <c r="P39" s="118"/>
      <c r="Q39" s="118"/>
    </row>
    <row r="40" spans="1:17" s="2" customFormat="1" ht="14.1" customHeight="1">
      <c r="C40" s="22"/>
      <c r="D40" s="19" t="s">
        <v>29</v>
      </c>
      <c r="E40" s="20"/>
      <c r="F40" s="20"/>
      <c r="G40" s="21"/>
      <c r="H40" s="20"/>
      <c r="I40" s="20"/>
      <c r="K40" s="118"/>
      <c r="L40" s="118"/>
      <c r="M40" s="118"/>
      <c r="N40" s="118"/>
      <c r="O40" s="118"/>
      <c r="P40" s="118"/>
      <c r="Q40" s="118"/>
    </row>
    <row r="41" spans="1:17" s="2" customFormat="1" ht="14.1" customHeight="1">
      <c r="C41" s="22"/>
      <c r="D41" s="19" t="s">
        <v>30</v>
      </c>
      <c r="E41" s="20"/>
      <c r="F41" s="20"/>
      <c r="G41" s="21"/>
      <c r="H41" s="20"/>
      <c r="I41" s="20"/>
      <c r="K41" s="118"/>
      <c r="L41" s="118"/>
      <c r="M41" s="118"/>
      <c r="N41" s="118"/>
      <c r="O41" s="118"/>
      <c r="P41" s="118"/>
      <c r="Q41" s="118"/>
    </row>
    <row r="42" spans="1:17" s="2" customFormat="1" ht="14.1" customHeight="1">
      <c r="C42" s="22"/>
      <c r="D42" s="19" t="s">
        <v>31</v>
      </c>
      <c r="E42" s="20"/>
      <c r="F42" s="20"/>
      <c r="G42" s="21"/>
      <c r="H42" s="20"/>
      <c r="I42" s="20"/>
      <c r="K42" s="118"/>
      <c r="L42" s="118"/>
      <c r="M42" s="118"/>
      <c r="N42" s="118"/>
      <c r="O42" s="118"/>
      <c r="P42" s="118"/>
      <c r="Q42" s="118"/>
    </row>
    <row r="43" spans="1:17" s="2" customFormat="1" ht="14.1" customHeight="1">
      <c r="C43" s="22"/>
      <c r="D43" s="135" t="s">
        <v>32</v>
      </c>
      <c r="E43" s="23"/>
      <c r="F43" s="20"/>
      <c r="G43" s="21"/>
      <c r="H43" s="20"/>
      <c r="I43" s="20"/>
      <c r="K43" s="118"/>
      <c r="L43" s="118"/>
      <c r="M43" s="118"/>
      <c r="N43" s="118"/>
      <c r="O43" s="118"/>
      <c r="P43" s="118"/>
      <c r="Q43" s="118"/>
    </row>
    <row r="44" spans="1:17" s="2" customFormat="1" ht="14.1" customHeight="1">
      <c r="C44" s="22"/>
      <c r="D44" s="19" t="s">
        <v>33</v>
      </c>
      <c r="E44" s="20"/>
      <c r="F44" s="20"/>
      <c r="G44" s="21"/>
      <c r="H44" s="20"/>
      <c r="I44" s="20"/>
      <c r="K44" s="118"/>
      <c r="L44" s="118"/>
      <c r="M44" s="118"/>
      <c r="N44" s="118"/>
      <c r="O44" s="118"/>
      <c r="P44" s="118"/>
      <c r="Q44" s="118"/>
    </row>
    <row r="45" spans="1:17" s="2" customFormat="1">
      <c r="B45" s="23"/>
      <c r="C45" s="21"/>
      <c r="D45" s="135" t="s">
        <v>34</v>
      </c>
      <c r="E45" s="21"/>
      <c r="F45" s="21"/>
      <c r="G45" s="21"/>
      <c r="H45" s="21"/>
      <c r="I45" s="21"/>
      <c r="K45" s="118"/>
      <c r="L45" s="118"/>
      <c r="M45" s="118"/>
      <c r="N45" s="118"/>
      <c r="O45" s="118"/>
      <c r="P45" s="118"/>
      <c r="Q45" s="118"/>
    </row>
    <row r="46" spans="1:17" s="2" customFormat="1" ht="16.5" customHeight="1">
      <c r="A46" s="23"/>
      <c r="B46" s="23"/>
      <c r="C46" s="23"/>
      <c r="D46" s="24"/>
      <c r="E46" s="23"/>
      <c r="F46" s="23"/>
      <c r="G46" s="23"/>
      <c r="H46" s="23"/>
      <c r="I46" s="23"/>
      <c r="K46" s="118"/>
      <c r="L46" s="118"/>
      <c r="M46" s="118"/>
      <c r="N46" s="118"/>
      <c r="O46" s="118"/>
      <c r="P46" s="118"/>
      <c r="Q46" s="118"/>
    </row>
    <row r="47" spans="1:17" s="66" customFormat="1" ht="12.75" customHeight="1">
      <c r="C47" s="223" t="s">
        <v>204</v>
      </c>
      <c r="D47" s="223"/>
      <c r="E47" s="223"/>
      <c r="F47" s="223"/>
      <c r="G47" s="223"/>
      <c r="H47" s="223"/>
      <c r="I47" s="223"/>
      <c r="K47" s="118"/>
      <c r="L47" s="118"/>
      <c r="M47" s="118"/>
      <c r="N47" s="118"/>
      <c r="O47" s="118"/>
      <c r="P47" s="118"/>
      <c r="Q47" s="118"/>
    </row>
    <row r="48" spans="1:17" s="118" customFormat="1" ht="16.5" customHeight="1"/>
    <row r="49" spans="1:11" s="118" customFormat="1" ht="89.25" customHeight="1"/>
    <row r="50" spans="1:11" s="118" customFormat="1" ht="221.25" customHeight="1">
      <c r="A50" s="194"/>
      <c r="B50" s="194"/>
      <c r="C50" s="214" t="s">
        <v>247</v>
      </c>
      <c r="D50" s="215"/>
      <c r="E50" s="215"/>
      <c r="F50" s="215"/>
      <c r="G50" s="215"/>
      <c r="H50" s="215"/>
      <c r="I50" s="215"/>
      <c r="J50" s="194"/>
      <c r="K50" s="194"/>
    </row>
    <row r="51" spans="1:11" s="2" customFormat="1" ht="27.75" customHeight="1">
      <c r="D51" s="2" t="s">
        <v>135</v>
      </c>
      <c r="H51" s="250" t="str">
        <f>IF(C9=D51,"Group 1", IF(C9=D52,"Group 2",IF(C9=D53,"Group 3",TRUE)))</f>
        <v>Group 2</v>
      </c>
    </row>
    <row r="52" spans="1:11" s="2" customFormat="1" ht="15" customHeight="1">
      <c r="D52" s="2" t="s">
        <v>124</v>
      </c>
    </row>
    <row r="53" spans="1:11" s="2" customFormat="1" ht="15" customHeight="1">
      <c r="D53" s="2" t="s">
        <v>125</v>
      </c>
    </row>
    <row r="54" spans="1:11" s="2" customFormat="1" ht="15" customHeight="1"/>
    <row r="55" spans="1:11" s="2" customFormat="1" ht="15" customHeight="1"/>
    <row r="56" spans="1:11" s="2" customFormat="1">
      <c r="C56" s="2">
        <v>10</v>
      </c>
      <c r="D56" s="251">
        <v>0.5</v>
      </c>
      <c r="E56" s="251"/>
      <c r="F56" s="251"/>
      <c r="G56" s="252" t="s">
        <v>192</v>
      </c>
    </row>
    <row r="57" spans="1:11" s="2" customFormat="1">
      <c r="C57" s="2">
        <v>11</v>
      </c>
      <c r="D57" s="251">
        <v>0.55000000000000004</v>
      </c>
      <c r="E57" s="251"/>
      <c r="F57" s="251"/>
      <c r="G57" s="252" t="s">
        <v>156</v>
      </c>
    </row>
    <row r="58" spans="1:11" s="2" customFormat="1">
      <c r="C58" s="2">
        <v>12</v>
      </c>
      <c r="D58" s="251">
        <v>0.6</v>
      </c>
      <c r="E58" s="251"/>
      <c r="F58" s="251"/>
      <c r="G58" s="252" t="s">
        <v>206</v>
      </c>
    </row>
    <row r="59" spans="1:11" s="2" customFormat="1">
      <c r="C59" s="2">
        <v>13</v>
      </c>
      <c r="D59" s="251">
        <v>0.65</v>
      </c>
      <c r="E59" s="251"/>
      <c r="F59" s="251"/>
      <c r="G59" s="252" t="s">
        <v>35</v>
      </c>
    </row>
    <row r="60" spans="1:11" s="2" customFormat="1">
      <c r="C60" s="2">
        <v>14</v>
      </c>
      <c r="D60" s="251">
        <v>0.7</v>
      </c>
      <c r="E60" s="251"/>
      <c r="F60" s="251"/>
      <c r="G60" s="252" t="s">
        <v>180</v>
      </c>
    </row>
    <row r="61" spans="1:11" s="2" customFormat="1">
      <c r="C61" s="2">
        <v>15</v>
      </c>
      <c r="D61" s="251">
        <v>0.75</v>
      </c>
      <c r="E61" s="251"/>
      <c r="F61" s="251"/>
      <c r="G61" s="252" t="s">
        <v>168</v>
      </c>
    </row>
    <row r="62" spans="1:11" s="2" customFormat="1">
      <c r="C62" s="2">
        <v>16</v>
      </c>
      <c r="D62" s="251">
        <v>0.8</v>
      </c>
      <c r="E62" s="251"/>
      <c r="F62" s="251"/>
      <c r="G62" s="2" t="s">
        <v>205</v>
      </c>
    </row>
    <row r="63" spans="1:11" s="2" customFormat="1">
      <c r="C63" s="2">
        <v>17</v>
      </c>
      <c r="D63" s="251">
        <v>0.85</v>
      </c>
      <c r="E63" s="251"/>
      <c r="F63" s="251"/>
      <c r="G63" s="2" t="s">
        <v>36</v>
      </c>
    </row>
    <row r="64" spans="1:11" s="2" customFormat="1">
      <c r="C64" s="2">
        <v>18</v>
      </c>
      <c r="D64" s="251">
        <v>0.9</v>
      </c>
      <c r="E64" s="251"/>
      <c r="F64" s="251"/>
      <c r="G64" s="2" t="s">
        <v>37</v>
      </c>
    </row>
    <row r="65" spans="3:9" s="2" customFormat="1">
      <c r="C65" s="2">
        <v>19</v>
      </c>
      <c r="D65" s="251">
        <v>0.95</v>
      </c>
      <c r="E65" s="251"/>
      <c r="F65" s="251"/>
      <c r="G65" s="252" t="s">
        <v>38</v>
      </c>
    </row>
    <row r="66" spans="3:9" s="2" customFormat="1">
      <c r="C66" s="2">
        <v>20</v>
      </c>
      <c r="D66" s="251">
        <v>1</v>
      </c>
      <c r="E66" s="251"/>
      <c r="F66" s="251"/>
      <c r="G66" s="252" t="s">
        <v>144</v>
      </c>
    </row>
    <row r="67" spans="3:9" s="2" customFormat="1"/>
    <row r="68" spans="3:9" s="2" customFormat="1">
      <c r="D68" s="253" t="s">
        <v>39</v>
      </c>
    </row>
    <row r="69" spans="3:9" s="2" customFormat="1">
      <c r="C69" s="254" t="s">
        <v>10</v>
      </c>
      <c r="D69" s="206">
        <v>164.9</v>
      </c>
      <c r="G69" s="255" t="s">
        <v>40</v>
      </c>
      <c r="H69" s="256" t="s">
        <v>41</v>
      </c>
      <c r="I69" s="256" t="s">
        <v>42</v>
      </c>
    </row>
    <row r="70" spans="3:9" s="2" customFormat="1">
      <c r="C70" s="254" t="s">
        <v>11</v>
      </c>
      <c r="D70" s="209">
        <f>2*D69</f>
        <v>329.8</v>
      </c>
      <c r="E70" s="2">
        <v>1310</v>
      </c>
      <c r="G70" s="254" t="s">
        <v>181</v>
      </c>
      <c r="H70" s="210">
        <v>794.36</v>
      </c>
      <c r="I70" s="210">
        <v>447.7</v>
      </c>
    </row>
    <row r="71" spans="3:9" s="2" customFormat="1">
      <c r="C71" s="254" t="s">
        <v>12</v>
      </c>
      <c r="D71" s="209">
        <f>D69</f>
        <v>164.9</v>
      </c>
      <c r="E71" s="2">
        <v>1310</v>
      </c>
      <c r="G71" s="254" t="s">
        <v>182</v>
      </c>
      <c r="H71" s="210">
        <v>1429.85</v>
      </c>
      <c r="I71" s="210">
        <v>805.8599999999999</v>
      </c>
    </row>
    <row r="72" spans="3:9" s="2" customFormat="1">
      <c r="C72" s="254" t="s">
        <v>13</v>
      </c>
      <c r="D72" s="209">
        <f>D69</f>
        <v>164.9</v>
      </c>
      <c r="E72" s="2">
        <v>1310</v>
      </c>
      <c r="G72" s="254" t="s">
        <v>183</v>
      </c>
      <c r="H72" s="210">
        <v>1668.16</v>
      </c>
      <c r="I72" s="210">
        <v>884.2700000000001</v>
      </c>
    </row>
    <row r="73" spans="3:9" s="2" customFormat="1">
      <c r="C73" s="254" t="s">
        <v>14</v>
      </c>
      <c r="D73" s="209">
        <f>D69</f>
        <v>164.9</v>
      </c>
      <c r="E73" s="2">
        <v>1310</v>
      </c>
      <c r="G73" s="254" t="s">
        <v>184</v>
      </c>
      <c r="H73" s="210">
        <v>2303.65</v>
      </c>
      <c r="I73" s="210">
        <v>1242.43</v>
      </c>
    </row>
    <row r="74" spans="3:9" s="2" customFormat="1">
      <c r="C74" s="254" t="s">
        <v>15</v>
      </c>
      <c r="D74" s="209">
        <f>3*D69</f>
        <v>494.70000000000005</v>
      </c>
      <c r="E74" s="2">
        <v>1310</v>
      </c>
      <c r="G74" s="254" t="s">
        <v>185</v>
      </c>
      <c r="H74" s="210" t="s">
        <v>43</v>
      </c>
      <c r="I74" s="210" t="s">
        <v>43</v>
      </c>
    </row>
    <row r="75" spans="3:9" s="2" customFormat="1">
      <c r="C75" s="254" t="s">
        <v>16</v>
      </c>
      <c r="D75" s="209">
        <f>2*D69</f>
        <v>329.8</v>
      </c>
      <c r="E75" s="2">
        <v>1310</v>
      </c>
      <c r="G75" s="254" t="s">
        <v>186</v>
      </c>
      <c r="H75" s="210" t="s">
        <v>43</v>
      </c>
      <c r="I75" s="210" t="s">
        <v>43</v>
      </c>
    </row>
    <row r="76" spans="3:9" s="2" customFormat="1">
      <c r="E76" s="2">
        <v>1310</v>
      </c>
      <c r="G76" s="254" t="s">
        <v>187</v>
      </c>
      <c r="H76" s="210" t="s">
        <v>43</v>
      </c>
      <c r="I76" s="210" t="s">
        <v>43</v>
      </c>
    </row>
    <row r="77" spans="3:9" s="2" customFormat="1">
      <c r="E77" s="2">
        <v>1310</v>
      </c>
      <c r="G77" s="254" t="s">
        <v>188</v>
      </c>
      <c r="H77" s="210" t="s">
        <v>43</v>
      </c>
      <c r="I77" s="210" t="s">
        <v>43</v>
      </c>
    </row>
    <row r="78" spans="3:9" s="2" customFormat="1">
      <c r="E78" s="2">
        <v>1310</v>
      </c>
      <c r="G78" s="254" t="s">
        <v>189</v>
      </c>
      <c r="H78" s="210" t="s">
        <v>43</v>
      </c>
      <c r="I78" s="210" t="s">
        <v>43</v>
      </c>
    </row>
    <row r="79" spans="3:9" s="2" customFormat="1">
      <c r="E79" s="2">
        <v>1310</v>
      </c>
      <c r="G79" s="254" t="s">
        <v>190</v>
      </c>
      <c r="H79" s="210" t="s">
        <v>43</v>
      </c>
      <c r="I79" s="210" t="s">
        <v>43</v>
      </c>
    </row>
    <row r="80" spans="3:9" s="2" customFormat="1">
      <c r="E80" s="2">
        <v>1310</v>
      </c>
      <c r="G80" s="254" t="s">
        <v>191</v>
      </c>
      <c r="H80" s="210" t="s">
        <v>43</v>
      </c>
      <c r="I80" s="210" t="s">
        <v>43</v>
      </c>
    </row>
    <row r="81" spans="5:9" s="2" customFormat="1">
      <c r="E81" s="2">
        <v>1330</v>
      </c>
      <c r="G81" s="254" t="s">
        <v>44</v>
      </c>
      <c r="H81" s="210" t="s">
        <v>43</v>
      </c>
      <c r="I81" s="210" t="s">
        <v>43</v>
      </c>
    </row>
    <row r="82" spans="5:9" s="2" customFormat="1">
      <c r="E82" s="2">
        <v>1330</v>
      </c>
      <c r="G82" s="254" t="s">
        <v>45</v>
      </c>
      <c r="H82" s="210" t="s">
        <v>43</v>
      </c>
      <c r="I82" s="210" t="s">
        <v>43</v>
      </c>
    </row>
    <row r="83" spans="5:9" s="2" customFormat="1">
      <c r="E83" s="2">
        <v>1330</v>
      </c>
      <c r="G83" s="254" t="s">
        <v>46</v>
      </c>
      <c r="H83" s="210" t="s">
        <v>43</v>
      </c>
      <c r="I83" s="210" t="s">
        <v>43</v>
      </c>
    </row>
    <row r="84" spans="5:9" s="2" customFormat="1">
      <c r="E84" s="2">
        <v>1330</v>
      </c>
      <c r="G84" s="254" t="s">
        <v>47</v>
      </c>
      <c r="H84" s="210" t="s">
        <v>43</v>
      </c>
      <c r="I84" s="210" t="s">
        <v>43</v>
      </c>
    </row>
    <row r="85" spans="5:9" s="2" customFormat="1">
      <c r="E85" s="2">
        <v>1330</v>
      </c>
      <c r="G85" s="254" t="s">
        <v>48</v>
      </c>
      <c r="H85" s="210">
        <v>460.31</v>
      </c>
      <c r="I85" s="210">
        <v>370.1</v>
      </c>
    </row>
    <row r="86" spans="5:9" s="2" customFormat="1">
      <c r="E86" s="2">
        <v>1330</v>
      </c>
      <c r="G86" s="254" t="s">
        <v>49</v>
      </c>
      <c r="H86" s="210">
        <v>920.62</v>
      </c>
      <c r="I86" s="210">
        <v>740.2</v>
      </c>
    </row>
    <row r="87" spans="5:9" s="2" customFormat="1">
      <c r="E87" s="2">
        <v>1330</v>
      </c>
      <c r="G87" s="254" t="s">
        <v>50</v>
      </c>
      <c r="H87" s="210" t="s">
        <v>43</v>
      </c>
      <c r="I87" s="210" t="s">
        <v>43</v>
      </c>
    </row>
    <row r="88" spans="5:9" s="2" customFormat="1">
      <c r="E88" s="2">
        <v>1330</v>
      </c>
      <c r="G88" s="254" t="s">
        <v>51</v>
      </c>
      <c r="H88" s="210" t="s">
        <v>43</v>
      </c>
      <c r="I88" s="210" t="s">
        <v>43</v>
      </c>
    </row>
    <row r="89" spans="5:9" s="2" customFormat="1">
      <c r="E89" s="2">
        <v>1330</v>
      </c>
      <c r="G89" s="254" t="s">
        <v>52</v>
      </c>
      <c r="H89" s="210" t="s">
        <v>43</v>
      </c>
      <c r="I89" s="210" t="s">
        <v>43</v>
      </c>
    </row>
    <row r="90" spans="5:9" s="2" customFormat="1">
      <c r="E90" s="2">
        <v>1330</v>
      </c>
      <c r="G90" s="254" t="s">
        <v>53</v>
      </c>
      <c r="H90" s="210">
        <v>1380.93</v>
      </c>
      <c r="I90" s="210">
        <v>1110.3000000000002</v>
      </c>
    </row>
    <row r="91" spans="5:9" s="2" customFormat="1">
      <c r="E91" s="2">
        <v>1330</v>
      </c>
      <c r="G91" s="254" t="s">
        <v>54</v>
      </c>
      <c r="H91" s="210" t="s">
        <v>43</v>
      </c>
      <c r="I91" s="210" t="s">
        <v>43</v>
      </c>
    </row>
    <row r="92" spans="5:9" s="2" customFormat="1">
      <c r="E92" s="2">
        <v>1340</v>
      </c>
      <c r="G92" s="254" t="s">
        <v>55</v>
      </c>
      <c r="H92" s="210" t="s">
        <v>43</v>
      </c>
      <c r="I92" s="210" t="s">
        <v>43</v>
      </c>
    </row>
    <row r="93" spans="5:9" s="2" customFormat="1">
      <c r="E93" s="2">
        <v>1340</v>
      </c>
      <c r="G93" s="254" t="s">
        <v>56</v>
      </c>
      <c r="H93" s="210" t="s">
        <v>43</v>
      </c>
      <c r="I93" s="210" t="s">
        <v>43</v>
      </c>
    </row>
    <row r="94" spans="5:9" s="2" customFormat="1">
      <c r="E94" s="2">
        <v>1340</v>
      </c>
      <c r="G94" s="254" t="s">
        <v>57</v>
      </c>
      <c r="H94" s="210" t="s">
        <v>43</v>
      </c>
      <c r="I94" s="210" t="s">
        <v>43</v>
      </c>
    </row>
    <row r="95" spans="5:9" s="2" customFormat="1">
      <c r="E95" s="2">
        <v>1340</v>
      </c>
      <c r="G95" s="254" t="s">
        <v>58</v>
      </c>
      <c r="H95" s="210" t="s">
        <v>43</v>
      </c>
      <c r="I95" s="210" t="s">
        <v>43</v>
      </c>
    </row>
    <row r="96" spans="5:9" s="2" customFormat="1">
      <c r="E96" s="2">
        <v>1340</v>
      </c>
      <c r="G96" s="254" t="s">
        <v>59</v>
      </c>
      <c r="H96" s="210">
        <v>124.41</v>
      </c>
      <c r="I96" s="210">
        <v>370.1</v>
      </c>
    </row>
    <row r="97" spans="5:9" s="2" customFormat="1">
      <c r="E97" s="2">
        <v>1340</v>
      </c>
      <c r="G97" s="254" t="s">
        <v>60</v>
      </c>
      <c r="H97" s="210">
        <v>248.82</v>
      </c>
      <c r="I97" s="210">
        <v>740.2</v>
      </c>
    </row>
    <row r="98" spans="5:9" s="2" customFormat="1">
      <c r="E98" s="2">
        <v>1340</v>
      </c>
      <c r="G98" s="254" t="s">
        <v>61</v>
      </c>
      <c r="H98" s="210" t="s">
        <v>43</v>
      </c>
      <c r="I98" s="210" t="s">
        <v>43</v>
      </c>
    </row>
    <row r="99" spans="5:9" s="2" customFormat="1">
      <c r="E99" s="2">
        <v>1340</v>
      </c>
      <c r="G99" s="254" t="s">
        <v>62</v>
      </c>
      <c r="H99" s="210" t="s">
        <v>43</v>
      </c>
      <c r="I99" s="210" t="s">
        <v>43</v>
      </c>
    </row>
    <row r="100" spans="5:9" s="2" customFormat="1">
      <c r="E100" s="2">
        <v>1340</v>
      </c>
      <c r="G100" s="254" t="s">
        <v>63</v>
      </c>
      <c r="H100" s="210" t="s">
        <v>43</v>
      </c>
      <c r="I100" s="210" t="s">
        <v>43</v>
      </c>
    </row>
    <row r="101" spans="5:9" s="2" customFormat="1">
      <c r="E101" s="2">
        <v>1340</v>
      </c>
      <c r="G101" s="254" t="s">
        <v>64</v>
      </c>
      <c r="H101" s="210">
        <v>373.23</v>
      </c>
      <c r="I101" s="210">
        <v>1110.3000000000002</v>
      </c>
    </row>
    <row r="102" spans="5:9" s="2" customFormat="1">
      <c r="E102" s="2">
        <v>1340</v>
      </c>
      <c r="G102" s="254" t="s">
        <v>65</v>
      </c>
      <c r="H102" s="210" t="s">
        <v>43</v>
      </c>
      <c r="I102" s="210" t="s">
        <v>43</v>
      </c>
    </row>
    <row r="103" spans="5:9" s="2" customFormat="1">
      <c r="E103" s="2">
        <v>1300</v>
      </c>
      <c r="G103" s="254" t="s">
        <v>193</v>
      </c>
      <c r="H103" s="210">
        <v>317.77999999999997</v>
      </c>
      <c r="I103" s="210">
        <v>647.39999999999986</v>
      </c>
    </row>
    <row r="104" spans="5:9" s="2" customFormat="1">
      <c r="E104" s="2">
        <v>1300</v>
      </c>
      <c r="G104" s="254" t="s">
        <v>194</v>
      </c>
      <c r="H104" s="210">
        <v>572</v>
      </c>
      <c r="I104" s="210">
        <v>1165.3200000000002</v>
      </c>
    </row>
    <row r="105" spans="5:9" s="2" customFormat="1">
      <c r="E105" s="2">
        <v>1300</v>
      </c>
      <c r="G105" s="254" t="s">
        <v>195</v>
      </c>
      <c r="H105" s="210">
        <v>667.34</v>
      </c>
      <c r="I105" s="210">
        <v>1303.6399999999999</v>
      </c>
    </row>
    <row r="106" spans="5:9" s="2" customFormat="1">
      <c r="E106" s="2">
        <v>1300</v>
      </c>
      <c r="G106" s="254" t="s">
        <v>196</v>
      </c>
      <c r="H106" s="210">
        <v>921.56</v>
      </c>
      <c r="I106" s="210">
        <v>1821.5600000000002</v>
      </c>
    </row>
    <row r="107" spans="5:9" s="2" customFormat="1">
      <c r="E107" s="2">
        <v>1300</v>
      </c>
      <c r="G107" s="254" t="s">
        <v>197</v>
      </c>
      <c r="H107" s="210" t="s">
        <v>43</v>
      </c>
      <c r="I107" s="210" t="s">
        <v>43</v>
      </c>
    </row>
    <row r="108" spans="5:9" s="2" customFormat="1">
      <c r="E108" s="2">
        <v>1300</v>
      </c>
      <c r="G108" s="254" t="s">
        <v>198</v>
      </c>
      <c r="H108" s="210" t="s">
        <v>43</v>
      </c>
      <c r="I108" s="210" t="s">
        <v>43</v>
      </c>
    </row>
    <row r="109" spans="5:9" s="2" customFormat="1">
      <c r="E109" s="2">
        <v>1300</v>
      </c>
      <c r="G109" s="254" t="s">
        <v>199</v>
      </c>
      <c r="H109" s="210">
        <v>714.53</v>
      </c>
      <c r="I109" s="210">
        <v>888.0200000000001</v>
      </c>
    </row>
    <row r="110" spans="5:9" s="2" customFormat="1">
      <c r="E110" s="2">
        <v>1300</v>
      </c>
      <c r="G110" s="254" t="s">
        <v>200</v>
      </c>
      <c r="H110" s="210">
        <v>809.87</v>
      </c>
      <c r="I110" s="210">
        <v>1026.3400000000001</v>
      </c>
    </row>
    <row r="111" spans="5:9" s="2" customFormat="1">
      <c r="E111" s="2">
        <v>1300</v>
      </c>
      <c r="G111" s="254" t="s">
        <v>201</v>
      </c>
      <c r="H111" s="210">
        <v>1064.0899999999999</v>
      </c>
      <c r="I111" s="210">
        <v>1544.2599999999998</v>
      </c>
    </row>
    <row r="112" spans="5:9" s="2" customFormat="1">
      <c r="E112" s="2">
        <v>1300</v>
      </c>
      <c r="G112" s="254" t="s">
        <v>202</v>
      </c>
      <c r="H112" s="210" t="s">
        <v>43</v>
      </c>
      <c r="I112" s="210" t="s">
        <v>43</v>
      </c>
    </row>
    <row r="113" spans="5:9" s="2" customFormat="1">
      <c r="E113" s="2">
        <v>1300</v>
      </c>
      <c r="G113" s="254" t="s">
        <v>203</v>
      </c>
      <c r="H113" s="210">
        <v>1174.8399999999999</v>
      </c>
      <c r="I113" s="210">
        <v>1258.1199999999999</v>
      </c>
    </row>
    <row r="114" spans="5:9" s="2" customFormat="1">
      <c r="E114" s="2">
        <v>4805</v>
      </c>
      <c r="G114" s="254" t="s">
        <v>207</v>
      </c>
      <c r="H114" s="210">
        <v>981.19</v>
      </c>
      <c r="I114" s="210">
        <v>685.7</v>
      </c>
    </row>
    <row r="115" spans="5:9" s="2" customFormat="1">
      <c r="E115" s="2">
        <v>4805</v>
      </c>
      <c r="G115" s="254" t="s">
        <v>208</v>
      </c>
      <c r="H115" s="210">
        <v>1766.14</v>
      </c>
      <c r="I115" s="210">
        <v>1234.2600000000002</v>
      </c>
    </row>
    <row r="116" spans="5:9" s="2" customFormat="1">
      <c r="E116" s="2">
        <v>4805</v>
      </c>
      <c r="G116" s="254" t="s">
        <v>209</v>
      </c>
      <c r="H116" s="210">
        <v>2060.5</v>
      </c>
      <c r="I116" s="210">
        <v>1384.0700000000002</v>
      </c>
    </row>
    <row r="117" spans="5:9" s="2" customFormat="1">
      <c r="E117" s="2">
        <v>4805</v>
      </c>
      <c r="G117" s="254" t="s">
        <v>210</v>
      </c>
      <c r="H117" s="210">
        <v>2845.45</v>
      </c>
      <c r="I117" s="210">
        <v>1932.6299999999997</v>
      </c>
    </row>
    <row r="118" spans="5:9" s="2" customFormat="1">
      <c r="E118" s="2">
        <v>4805</v>
      </c>
      <c r="G118" s="254" t="s">
        <v>211</v>
      </c>
      <c r="H118" s="210" t="s">
        <v>43</v>
      </c>
      <c r="I118" s="210" t="s">
        <v>43</v>
      </c>
    </row>
    <row r="119" spans="5:9" s="2" customFormat="1">
      <c r="E119" s="2">
        <v>4805</v>
      </c>
      <c r="G119" s="254" t="s">
        <v>212</v>
      </c>
      <c r="H119" s="210" t="s">
        <v>43</v>
      </c>
      <c r="I119" s="210" t="s">
        <v>43</v>
      </c>
    </row>
    <row r="120" spans="5:9" s="2" customFormat="1">
      <c r="E120" s="2">
        <v>4805</v>
      </c>
      <c r="G120" s="254" t="s">
        <v>213</v>
      </c>
      <c r="H120" s="210">
        <v>1134.1600000000001</v>
      </c>
      <c r="I120" s="210">
        <v>918.6600000000002</v>
      </c>
    </row>
    <row r="121" spans="5:9" s="2" customFormat="1">
      <c r="E121" s="2">
        <v>4805</v>
      </c>
      <c r="G121" s="254" t="s">
        <v>214</v>
      </c>
      <c r="H121" s="210">
        <v>1428.52</v>
      </c>
      <c r="I121" s="210">
        <v>1068.47</v>
      </c>
    </row>
    <row r="122" spans="5:9" s="2" customFormat="1">
      <c r="E122" s="2">
        <v>4805</v>
      </c>
      <c r="G122" s="254" t="s">
        <v>215</v>
      </c>
      <c r="H122" s="210">
        <v>2213.4699999999998</v>
      </c>
      <c r="I122" s="210">
        <v>1617.0299999999997</v>
      </c>
    </row>
    <row r="123" spans="5:9" s="2" customFormat="1">
      <c r="E123" s="2">
        <v>4805</v>
      </c>
      <c r="G123" s="254" t="s">
        <v>216</v>
      </c>
      <c r="H123" s="210" t="s">
        <v>43</v>
      </c>
      <c r="I123" s="210" t="s">
        <v>43</v>
      </c>
    </row>
    <row r="124" spans="5:9" s="2" customFormat="1">
      <c r="E124" s="2">
        <v>4805</v>
      </c>
      <c r="G124" s="254" t="s">
        <v>217</v>
      </c>
      <c r="H124" s="210">
        <v>1483.37</v>
      </c>
      <c r="I124" s="210">
        <v>1288.7599999999998</v>
      </c>
    </row>
    <row r="125" spans="5:9" s="2" customFormat="1">
      <c r="E125" s="2">
        <v>1350</v>
      </c>
      <c r="G125" s="254" t="s">
        <v>169</v>
      </c>
      <c r="H125" s="210" t="s">
        <v>43</v>
      </c>
      <c r="I125" s="210" t="s">
        <v>43</v>
      </c>
    </row>
    <row r="126" spans="5:9" s="2" customFormat="1">
      <c r="E126" s="2">
        <v>1350</v>
      </c>
      <c r="G126" s="254" t="s">
        <v>170</v>
      </c>
      <c r="H126" s="210" t="s">
        <v>43</v>
      </c>
      <c r="I126" s="210" t="s">
        <v>43</v>
      </c>
    </row>
    <row r="127" spans="5:9" s="2" customFormat="1">
      <c r="E127" s="2">
        <v>1350</v>
      </c>
      <c r="G127" s="254" t="s">
        <v>171</v>
      </c>
      <c r="H127" s="210" t="s">
        <v>43</v>
      </c>
      <c r="I127" s="210" t="s">
        <v>43</v>
      </c>
    </row>
    <row r="128" spans="5:9" s="2" customFormat="1">
      <c r="E128" s="2">
        <v>1350</v>
      </c>
      <c r="G128" s="254" t="s">
        <v>172</v>
      </c>
      <c r="H128" s="210" t="s">
        <v>43</v>
      </c>
      <c r="I128" s="210" t="s">
        <v>43</v>
      </c>
    </row>
    <row r="129" spans="5:9" s="2" customFormat="1">
      <c r="E129" s="2">
        <v>1350</v>
      </c>
      <c r="G129" s="254" t="s">
        <v>173</v>
      </c>
      <c r="H129" s="210">
        <v>682.8</v>
      </c>
      <c r="I129" s="210">
        <v>370.09999999999997</v>
      </c>
    </row>
    <row r="130" spans="5:9" s="2" customFormat="1">
      <c r="E130" s="2">
        <v>1350</v>
      </c>
      <c r="G130" s="254" t="s">
        <v>174</v>
      </c>
      <c r="H130" s="210">
        <v>1365.6</v>
      </c>
      <c r="I130" s="210">
        <v>740.19999999999993</v>
      </c>
    </row>
    <row r="131" spans="5:9" s="2" customFormat="1">
      <c r="E131" s="2">
        <v>1350</v>
      </c>
      <c r="G131" s="254" t="s">
        <v>175</v>
      </c>
      <c r="H131" s="210" t="s">
        <v>43</v>
      </c>
      <c r="I131" s="210" t="s">
        <v>43</v>
      </c>
    </row>
    <row r="132" spans="5:9" s="2" customFormat="1">
      <c r="E132" s="2">
        <v>1350</v>
      </c>
      <c r="G132" s="254" t="s">
        <v>176</v>
      </c>
      <c r="H132" s="210" t="s">
        <v>43</v>
      </c>
      <c r="I132" s="210" t="s">
        <v>43</v>
      </c>
    </row>
    <row r="133" spans="5:9" s="2" customFormat="1">
      <c r="E133" s="2">
        <v>1350</v>
      </c>
      <c r="G133" s="254" t="s">
        <v>177</v>
      </c>
      <c r="H133" s="210" t="s">
        <v>43</v>
      </c>
      <c r="I133" s="210" t="s">
        <v>43</v>
      </c>
    </row>
    <row r="134" spans="5:9" s="2" customFormat="1">
      <c r="E134" s="2">
        <v>1350</v>
      </c>
      <c r="G134" s="254" t="s">
        <v>178</v>
      </c>
      <c r="H134" s="210">
        <v>2048.4</v>
      </c>
      <c r="I134" s="210">
        <v>1110.3000000000002</v>
      </c>
    </row>
    <row r="135" spans="5:9" s="2" customFormat="1">
      <c r="E135" s="2">
        <v>1350</v>
      </c>
      <c r="G135" s="254" t="s">
        <v>179</v>
      </c>
      <c r="H135" s="210" t="s">
        <v>43</v>
      </c>
      <c r="I135" s="210" t="s">
        <v>43</v>
      </c>
    </row>
    <row r="136" spans="5:9" s="2" customFormat="1">
      <c r="E136" s="2">
        <v>2100</v>
      </c>
      <c r="G136" s="254" t="s">
        <v>157</v>
      </c>
      <c r="H136" s="210">
        <v>793.52</v>
      </c>
      <c r="I136" s="210">
        <v>561.07999999999993</v>
      </c>
    </row>
    <row r="137" spans="5:9" s="2" customFormat="1">
      <c r="E137" s="2">
        <v>2100</v>
      </c>
      <c r="G137" s="254" t="s">
        <v>158</v>
      </c>
      <c r="H137" s="210">
        <v>1428.33</v>
      </c>
      <c r="I137" s="210">
        <v>1009.9499999999999</v>
      </c>
    </row>
    <row r="138" spans="5:9" s="2" customFormat="1">
      <c r="E138" s="2">
        <v>2100</v>
      </c>
      <c r="G138" s="254" t="s">
        <v>159</v>
      </c>
      <c r="H138" s="210">
        <v>1666.39</v>
      </c>
      <c r="I138" s="210">
        <v>1122.3700000000001</v>
      </c>
    </row>
    <row r="139" spans="5:9" s="2" customFormat="1">
      <c r="E139" s="2">
        <v>2100</v>
      </c>
      <c r="G139" s="254" t="s">
        <v>160</v>
      </c>
      <c r="H139" s="210">
        <v>2301.1999999999998</v>
      </c>
      <c r="I139" s="210">
        <v>1571.2399999999998</v>
      </c>
    </row>
    <row r="140" spans="5:9" s="2" customFormat="1">
      <c r="E140" s="2">
        <v>2100</v>
      </c>
      <c r="G140" s="254" t="s">
        <v>161</v>
      </c>
      <c r="H140" s="210">
        <v>247.55</v>
      </c>
      <c r="I140" s="210">
        <v>370.1</v>
      </c>
    </row>
    <row r="141" spans="5:9" s="2" customFormat="1">
      <c r="E141" s="2">
        <v>2100</v>
      </c>
      <c r="G141" s="254" t="s">
        <v>162</v>
      </c>
      <c r="H141" s="210">
        <v>495.1</v>
      </c>
      <c r="I141" s="210">
        <v>740.2</v>
      </c>
    </row>
    <row r="142" spans="5:9" s="2" customFormat="1">
      <c r="E142" s="2">
        <v>2100</v>
      </c>
      <c r="G142" s="254" t="s">
        <v>163</v>
      </c>
      <c r="H142" s="210">
        <v>882.36</v>
      </c>
      <c r="I142" s="210">
        <v>818.97000000000014</v>
      </c>
    </row>
    <row r="143" spans="5:9" s="2" customFormat="1">
      <c r="E143" s="2">
        <v>2100</v>
      </c>
      <c r="G143" s="254" t="s">
        <v>164</v>
      </c>
      <c r="H143" s="210">
        <v>1120.42</v>
      </c>
      <c r="I143" s="210">
        <v>931.39000000000033</v>
      </c>
    </row>
    <row r="144" spans="5:9" s="2" customFormat="1">
      <c r="E144" s="2">
        <v>2100</v>
      </c>
      <c r="G144" s="254" t="s">
        <v>165</v>
      </c>
      <c r="H144" s="210">
        <v>1755.23</v>
      </c>
      <c r="I144" s="210">
        <v>1380.2599999999998</v>
      </c>
    </row>
    <row r="145" spans="5:9" s="2" customFormat="1">
      <c r="E145" s="2">
        <v>2100</v>
      </c>
      <c r="G145" s="254" t="s">
        <v>166</v>
      </c>
      <c r="H145" s="210">
        <v>742.65</v>
      </c>
      <c r="I145" s="210">
        <v>1110.3</v>
      </c>
    </row>
    <row r="146" spans="5:9" s="2" customFormat="1">
      <c r="E146" s="2">
        <v>2100</v>
      </c>
      <c r="G146" s="254" t="s">
        <v>167</v>
      </c>
      <c r="H146" s="210">
        <v>1129.9100000000001</v>
      </c>
      <c r="I146" s="210">
        <v>1189.07</v>
      </c>
    </row>
    <row r="147" spans="5:9" s="2" customFormat="1">
      <c r="E147" s="2">
        <v>1320</v>
      </c>
      <c r="G147" s="254" t="s">
        <v>66</v>
      </c>
      <c r="H147" s="210">
        <v>1344.47</v>
      </c>
      <c r="I147" s="210">
        <v>929.26</v>
      </c>
    </row>
    <row r="148" spans="5:9" s="2" customFormat="1">
      <c r="E148" s="2">
        <v>1320</v>
      </c>
      <c r="G148" s="254" t="s">
        <v>67</v>
      </c>
      <c r="H148" s="210">
        <v>2420.0500000000002</v>
      </c>
      <c r="I148" s="210">
        <v>1672.67</v>
      </c>
    </row>
    <row r="149" spans="5:9" s="2" customFormat="1">
      <c r="E149" s="2">
        <v>1320</v>
      </c>
      <c r="G149" s="254" t="s">
        <v>68</v>
      </c>
      <c r="H149" s="210">
        <v>2823.39</v>
      </c>
      <c r="I149" s="210">
        <v>1895.5499999999997</v>
      </c>
    </row>
    <row r="150" spans="5:9" s="2" customFormat="1">
      <c r="E150" s="2">
        <v>1320</v>
      </c>
      <c r="G150" s="254" t="s">
        <v>69</v>
      </c>
      <c r="H150" s="210">
        <v>3898.97</v>
      </c>
      <c r="I150" s="210">
        <v>2638.96</v>
      </c>
    </row>
    <row r="151" spans="5:9" s="2" customFormat="1">
      <c r="E151" s="2">
        <v>1320</v>
      </c>
      <c r="G151" s="254" t="s">
        <v>70</v>
      </c>
      <c r="H151" s="210" t="s">
        <v>43</v>
      </c>
      <c r="I151" s="210" t="s">
        <v>43</v>
      </c>
    </row>
    <row r="152" spans="5:9" s="2" customFormat="1">
      <c r="E152" s="2">
        <v>1320</v>
      </c>
      <c r="G152" s="254" t="s">
        <v>71</v>
      </c>
      <c r="H152" s="210" t="s">
        <v>43</v>
      </c>
      <c r="I152" s="210" t="s">
        <v>43</v>
      </c>
    </row>
    <row r="153" spans="5:9" s="2" customFormat="1">
      <c r="E153" s="2">
        <v>1320</v>
      </c>
      <c r="G153" s="254" t="s">
        <v>72</v>
      </c>
      <c r="H153" s="210">
        <v>1535.89</v>
      </c>
      <c r="I153" s="210">
        <v>1113.5100000000002</v>
      </c>
    </row>
    <row r="154" spans="5:9" s="2" customFormat="1">
      <c r="E154" s="2">
        <v>1320</v>
      </c>
      <c r="G154" s="254" t="s">
        <v>73</v>
      </c>
      <c r="H154" s="210">
        <v>1939.23</v>
      </c>
      <c r="I154" s="210">
        <v>1336.39</v>
      </c>
    </row>
    <row r="155" spans="5:9" s="2" customFormat="1">
      <c r="E155" s="2">
        <v>1320</v>
      </c>
      <c r="G155" s="254" t="s">
        <v>74</v>
      </c>
      <c r="H155" s="210">
        <v>3014.81</v>
      </c>
      <c r="I155" s="210">
        <v>2079.7999999999997</v>
      </c>
    </row>
    <row r="156" spans="5:9" s="2" customFormat="1">
      <c r="E156" s="2">
        <v>1320</v>
      </c>
      <c r="G156" s="254" t="s">
        <v>75</v>
      </c>
      <c r="H156" s="210" t="s">
        <v>43</v>
      </c>
      <c r="I156" s="210" t="s">
        <v>43</v>
      </c>
    </row>
    <row r="157" spans="5:9" s="2" customFormat="1">
      <c r="E157" s="2">
        <v>1320</v>
      </c>
      <c r="G157" s="254" t="s">
        <v>76</v>
      </c>
      <c r="H157" s="210">
        <v>1996.2</v>
      </c>
      <c r="I157" s="210">
        <v>1483.61</v>
      </c>
    </row>
    <row r="158" spans="5:9" s="2" customFormat="1">
      <c r="E158" s="2">
        <v>9999</v>
      </c>
      <c r="G158" s="254" t="s">
        <v>218</v>
      </c>
      <c r="H158" s="210" t="s">
        <v>43</v>
      </c>
      <c r="I158" s="210" t="s">
        <v>43</v>
      </c>
    </row>
    <row r="159" spans="5:9" s="2" customFormat="1">
      <c r="E159" s="2">
        <v>9999</v>
      </c>
      <c r="G159" s="254" t="s">
        <v>219</v>
      </c>
      <c r="H159" s="210" t="s">
        <v>43</v>
      </c>
      <c r="I159" s="210" t="s">
        <v>43</v>
      </c>
    </row>
    <row r="160" spans="5:9" s="2" customFormat="1">
      <c r="E160" s="2">
        <v>9999</v>
      </c>
      <c r="G160" s="254" t="s">
        <v>220</v>
      </c>
      <c r="H160" s="210" t="s">
        <v>43</v>
      </c>
      <c r="I160" s="210" t="s">
        <v>43</v>
      </c>
    </row>
    <row r="161" spans="5:9" s="2" customFormat="1">
      <c r="E161" s="2">
        <v>9999</v>
      </c>
      <c r="G161" s="254" t="s">
        <v>221</v>
      </c>
      <c r="H161" s="210" t="s">
        <v>43</v>
      </c>
      <c r="I161" s="210" t="s">
        <v>43</v>
      </c>
    </row>
    <row r="162" spans="5:9" s="2" customFormat="1">
      <c r="E162" s="2">
        <v>9999</v>
      </c>
      <c r="G162" s="254" t="s">
        <v>222</v>
      </c>
      <c r="H162" s="210">
        <v>349.21</v>
      </c>
      <c r="I162" s="210">
        <v>370.1</v>
      </c>
    </row>
    <row r="163" spans="5:9" s="2" customFormat="1">
      <c r="E163" s="2">
        <v>9999</v>
      </c>
      <c r="G163" s="254" t="s">
        <v>223</v>
      </c>
      <c r="H163" s="210">
        <v>698.42</v>
      </c>
      <c r="I163" s="210">
        <v>740.2</v>
      </c>
    </row>
    <row r="164" spans="5:9" s="2" customFormat="1">
      <c r="E164" s="2">
        <v>9999</v>
      </c>
      <c r="G164" s="254" t="s">
        <v>224</v>
      </c>
      <c r="H164" s="210" t="s">
        <v>43</v>
      </c>
      <c r="I164" s="212" t="s">
        <v>43</v>
      </c>
    </row>
    <row r="165" spans="5:9" s="2" customFormat="1">
      <c r="E165" s="2">
        <v>9999</v>
      </c>
      <c r="G165" s="254" t="s">
        <v>225</v>
      </c>
      <c r="H165" s="210" t="s">
        <v>43</v>
      </c>
      <c r="I165" s="212" t="s">
        <v>43</v>
      </c>
    </row>
    <row r="166" spans="5:9" s="2" customFormat="1">
      <c r="E166" s="2">
        <v>9999</v>
      </c>
      <c r="G166" s="254" t="s">
        <v>226</v>
      </c>
      <c r="H166" s="210" t="s">
        <v>43</v>
      </c>
      <c r="I166" s="212" t="s">
        <v>43</v>
      </c>
    </row>
    <row r="167" spans="5:9" s="2" customFormat="1">
      <c r="E167" s="2">
        <v>9999</v>
      </c>
      <c r="G167" s="254" t="s">
        <v>227</v>
      </c>
      <c r="H167" s="210">
        <v>1047.6300000000001</v>
      </c>
      <c r="I167" s="210">
        <v>1110.3</v>
      </c>
    </row>
    <row r="168" spans="5:9" s="2" customFormat="1">
      <c r="E168" s="2">
        <v>9999</v>
      </c>
      <c r="G168" s="254" t="s">
        <v>228</v>
      </c>
      <c r="H168" s="210" t="s">
        <v>43</v>
      </c>
      <c r="I168" s="212" t="s">
        <v>43</v>
      </c>
    </row>
    <row r="169" spans="5:9" s="2" customFormat="1">
      <c r="E169" s="2">
        <v>5400</v>
      </c>
      <c r="G169" s="254" t="s">
        <v>77</v>
      </c>
      <c r="H169" s="210">
        <v>44.24</v>
      </c>
      <c r="I169" s="210">
        <v>44.24</v>
      </c>
    </row>
    <row r="170" spans="5:9" s="2" customFormat="1">
      <c r="E170" s="2">
        <v>5400</v>
      </c>
      <c r="G170" s="254" t="s">
        <v>78</v>
      </c>
      <c r="H170" s="210">
        <v>79.63</v>
      </c>
      <c r="I170" s="210">
        <v>79.63</v>
      </c>
    </row>
    <row r="171" spans="5:9" s="2" customFormat="1">
      <c r="E171" s="2">
        <v>5400</v>
      </c>
      <c r="G171" s="254" t="s">
        <v>79</v>
      </c>
      <c r="H171" s="210">
        <v>92.9</v>
      </c>
      <c r="I171" s="210">
        <v>92.9</v>
      </c>
    </row>
    <row r="172" spans="5:9" s="2" customFormat="1">
      <c r="E172" s="2">
        <v>5400</v>
      </c>
      <c r="G172" s="254" t="s">
        <v>80</v>
      </c>
      <c r="H172" s="210">
        <v>128.29</v>
      </c>
      <c r="I172" s="210">
        <v>128.29</v>
      </c>
    </row>
    <row r="173" spans="5:9" s="2" customFormat="1">
      <c r="E173" s="2">
        <v>5400</v>
      </c>
      <c r="G173" s="254" t="s">
        <v>81</v>
      </c>
      <c r="H173" s="212" t="s">
        <v>43</v>
      </c>
      <c r="I173" s="212" t="s">
        <v>43</v>
      </c>
    </row>
    <row r="174" spans="5:9" s="2" customFormat="1">
      <c r="E174" s="2">
        <v>5400</v>
      </c>
      <c r="G174" s="254" t="s">
        <v>82</v>
      </c>
      <c r="H174" s="212" t="s">
        <v>43</v>
      </c>
      <c r="I174" s="212" t="s">
        <v>43</v>
      </c>
    </row>
    <row r="175" spans="5:9" s="2" customFormat="1">
      <c r="E175" s="2">
        <v>5400</v>
      </c>
      <c r="G175" s="254" t="s">
        <v>83</v>
      </c>
      <c r="H175" s="212" t="s">
        <v>43</v>
      </c>
      <c r="I175" s="212" t="s">
        <v>43</v>
      </c>
    </row>
    <row r="176" spans="5:9" s="2" customFormat="1">
      <c r="E176" s="2">
        <v>5400</v>
      </c>
      <c r="G176" s="254" t="s">
        <v>84</v>
      </c>
      <c r="H176" s="212" t="s">
        <v>43</v>
      </c>
      <c r="I176" s="212" t="s">
        <v>43</v>
      </c>
    </row>
    <row r="177" spans="5:9" s="2" customFormat="1">
      <c r="E177" s="2">
        <v>5400</v>
      </c>
      <c r="G177" s="254" t="s">
        <v>85</v>
      </c>
      <c r="H177" s="212" t="s">
        <v>43</v>
      </c>
      <c r="I177" s="212" t="s">
        <v>43</v>
      </c>
    </row>
    <row r="178" spans="5:9" s="2" customFormat="1">
      <c r="E178" s="2">
        <v>5400</v>
      </c>
      <c r="G178" s="254" t="s">
        <v>86</v>
      </c>
      <c r="H178" s="212" t="s">
        <v>43</v>
      </c>
      <c r="I178" s="212" t="s">
        <v>43</v>
      </c>
    </row>
    <row r="179" spans="5:9" s="2" customFormat="1">
      <c r="E179" s="2">
        <v>5400</v>
      </c>
      <c r="G179" s="254" t="s">
        <v>87</v>
      </c>
      <c r="H179" s="212" t="s">
        <v>43</v>
      </c>
      <c r="I179" s="212" t="s">
        <v>43</v>
      </c>
    </row>
    <row r="180" spans="5:9" s="2" customFormat="1">
      <c r="E180" s="2">
        <v>5300</v>
      </c>
      <c r="G180" s="254" t="s">
        <v>145</v>
      </c>
      <c r="H180" s="210">
        <v>17.489999999999998</v>
      </c>
      <c r="I180" s="210">
        <v>17.489999999999998</v>
      </c>
    </row>
    <row r="181" spans="5:9" s="2" customFormat="1">
      <c r="E181" s="2">
        <v>5300</v>
      </c>
      <c r="G181" s="254" t="s">
        <v>146</v>
      </c>
      <c r="H181" s="210">
        <v>31.47</v>
      </c>
      <c r="I181" s="210">
        <v>31.47</v>
      </c>
    </row>
    <row r="182" spans="5:9" s="2" customFormat="1">
      <c r="E182" s="2">
        <v>5300</v>
      </c>
      <c r="G182" s="254" t="s">
        <v>147</v>
      </c>
      <c r="H182" s="210">
        <v>36.72</v>
      </c>
      <c r="I182" s="210">
        <v>36.72</v>
      </c>
    </row>
    <row r="183" spans="5:9" s="2" customFormat="1">
      <c r="E183" s="2">
        <v>5300</v>
      </c>
      <c r="G183" s="254" t="s">
        <v>148</v>
      </c>
      <c r="H183" s="210">
        <v>50.7</v>
      </c>
      <c r="I183" s="210">
        <v>50.7</v>
      </c>
    </row>
    <row r="184" spans="5:9" s="2" customFormat="1">
      <c r="E184" s="2">
        <v>5300</v>
      </c>
      <c r="G184" s="254" t="s">
        <v>149</v>
      </c>
      <c r="H184" s="212" t="s">
        <v>43</v>
      </c>
      <c r="I184" s="212" t="s">
        <v>43</v>
      </c>
    </row>
    <row r="185" spans="5:9" s="2" customFormat="1">
      <c r="E185" s="2">
        <v>5300</v>
      </c>
      <c r="G185" s="254" t="s">
        <v>150</v>
      </c>
      <c r="H185" s="212" t="s">
        <v>43</v>
      </c>
      <c r="I185" s="212" t="s">
        <v>43</v>
      </c>
    </row>
    <row r="186" spans="5:9" s="2" customFormat="1">
      <c r="E186" s="2">
        <v>5300</v>
      </c>
      <c r="G186" s="254" t="s">
        <v>151</v>
      </c>
      <c r="H186" s="212" t="s">
        <v>43</v>
      </c>
      <c r="I186" s="212" t="s">
        <v>43</v>
      </c>
    </row>
    <row r="187" spans="5:9" s="2" customFormat="1">
      <c r="E187" s="2">
        <v>5300</v>
      </c>
      <c r="G187" s="254" t="s">
        <v>152</v>
      </c>
      <c r="H187" s="212" t="s">
        <v>43</v>
      </c>
      <c r="I187" s="212" t="s">
        <v>43</v>
      </c>
    </row>
    <row r="188" spans="5:9" s="2" customFormat="1">
      <c r="E188" s="2">
        <v>5300</v>
      </c>
      <c r="G188" s="254" t="s">
        <v>153</v>
      </c>
      <c r="H188" s="212" t="s">
        <v>43</v>
      </c>
      <c r="I188" s="212" t="s">
        <v>43</v>
      </c>
    </row>
    <row r="189" spans="5:9" s="2" customFormat="1">
      <c r="E189" s="2">
        <v>5300</v>
      </c>
      <c r="G189" s="254" t="s">
        <v>154</v>
      </c>
      <c r="H189" s="212" t="s">
        <v>43</v>
      </c>
      <c r="I189" s="212" t="s">
        <v>43</v>
      </c>
    </row>
    <row r="190" spans="5:9" s="2" customFormat="1">
      <c r="E190" s="2">
        <v>5300</v>
      </c>
      <c r="G190" s="254" t="s">
        <v>155</v>
      </c>
      <c r="H190" s="212" t="s">
        <v>43</v>
      </c>
      <c r="I190" s="212" t="s">
        <v>43</v>
      </c>
    </row>
    <row r="191" spans="5:9" s="2" customFormat="1"/>
    <row r="192" spans="5:9"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118" customFormat="1"/>
    <row r="274" s="118" customFormat="1"/>
    <row r="275" s="118" customFormat="1"/>
    <row r="276" s="118" customFormat="1"/>
    <row r="277" s="118" customFormat="1"/>
    <row r="278" s="118" customFormat="1"/>
    <row r="279" s="118" customFormat="1"/>
    <row r="280" s="118" customFormat="1"/>
    <row r="281" s="118" customFormat="1"/>
    <row r="282" s="118" customFormat="1"/>
    <row r="283" s="118" customFormat="1"/>
    <row r="284" s="118" customFormat="1"/>
    <row r="285" s="118" customFormat="1"/>
    <row r="286" s="118" customFormat="1"/>
    <row r="287" s="118" customFormat="1"/>
    <row r="288" s="118" customFormat="1"/>
    <row r="289" s="118" customFormat="1"/>
    <row r="290" s="118" customFormat="1"/>
    <row r="291" s="118" customFormat="1"/>
    <row r="292" s="118" customFormat="1"/>
    <row r="293" s="118" customFormat="1"/>
    <row r="294" s="118" customFormat="1"/>
    <row r="295" s="118" customFormat="1"/>
    <row r="296" s="118" customFormat="1"/>
    <row r="297" s="118" customFormat="1"/>
    <row r="298" s="118" customFormat="1"/>
    <row r="299" s="118" customFormat="1"/>
    <row r="300" s="118" customFormat="1"/>
    <row r="301" s="118" customFormat="1"/>
    <row r="302" s="118" customFormat="1"/>
    <row r="303" s="118" customFormat="1"/>
    <row r="304" s="118" customFormat="1"/>
    <row r="305" s="118" customFormat="1"/>
    <row r="306" s="118" customFormat="1"/>
    <row r="307" s="118" customFormat="1"/>
    <row r="308" s="118" customFormat="1"/>
    <row r="309" s="118" customFormat="1"/>
    <row r="310" s="118" customFormat="1"/>
    <row r="311" s="118" customFormat="1"/>
    <row r="312" s="118" customFormat="1"/>
    <row r="313" s="118" customFormat="1"/>
    <row r="314" s="118" customFormat="1"/>
    <row r="315" s="118" customFormat="1"/>
    <row r="316" s="118" customFormat="1"/>
    <row r="317" s="118" customFormat="1"/>
    <row r="318" s="118" customFormat="1"/>
    <row r="319" s="118" customFormat="1"/>
    <row r="320" s="118" customFormat="1"/>
    <row r="321" s="118" customFormat="1"/>
    <row r="322" s="118" customFormat="1"/>
    <row r="323" s="118" customFormat="1"/>
    <row r="324" s="118" customFormat="1"/>
    <row r="325" s="118" customFormat="1"/>
    <row r="326" s="118" customFormat="1"/>
    <row r="327" s="118" customFormat="1"/>
    <row r="328" s="118" customFormat="1"/>
    <row r="329" s="118" customFormat="1"/>
    <row r="330" s="118" customFormat="1"/>
    <row r="331" s="118" customFormat="1"/>
    <row r="332" s="118" customFormat="1"/>
    <row r="333" s="118" customFormat="1"/>
    <row r="334" s="118" customFormat="1"/>
    <row r="335" s="118" customFormat="1"/>
    <row r="336" s="118" customFormat="1"/>
    <row r="337" s="118" customFormat="1"/>
    <row r="338" s="118" customFormat="1"/>
    <row r="339" s="118" customFormat="1"/>
    <row r="340" s="118" customFormat="1"/>
    <row r="341" s="118" customFormat="1"/>
    <row r="342" s="118" customFormat="1"/>
    <row r="343" s="118" customFormat="1"/>
    <row r="344" s="118" customFormat="1"/>
    <row r="345" s="118" customFormat="1"/>
    <row r="346" s="118" customFormat="1"/>
    <row r="347" s="118" customFormat="1"/>
    <row r="348" s="118" customFormat="1"/>
    <row r="349" s="118" customFormat="1"/>
    <row r="350" s="118" customFormat="1"/>
    <row r="351" s="118" customFormat="1"/>
    <row r="352" s="118" customFormat="1"/>
    <row r="353" s="118" customFormat="1"/>
    <row r="354" s="118" customFormat="1"/>
    <row r="355" s="118" customFormat="1"/>
    <row r="356" s="118" customFormat="1"/>
    <row r="357" s="118" customFormat="1"/>
    <row r="358" s="118" customFormat="1"/>
    <row r="359" s="118" customFormat="1"/>
    <row r="360" s="118" customFormat="1"/>
    <row r="361" s="118" customFormat="1"/>
    <row r="362" s="118" customFormat="1"/>
    <row r="363" s="118" customFormat="1"/>
    <row r="364" s="118" customFormat="1"/>
    <row r="365" s="118" customFormat="1"/>
    <row r="366" s="118" customFormat="1"/>
    <row r="367" s="118" customFormat="1"/>
    <row r="368" s="118" customFormat="1"/>
    <row r="369" s="118" customFormat="1"/>
    <row r="370" s="118" customFormat="1"/>
    <row r="371" s="118" customFormat="1"/>
    <row r="372" s="118" customFormat="1"/>
    <row r="373" s="118" customFormat="1"/>
    <row r="374" s="118" customFormat="1"/>
    <row r="375" s="118" customFormat="1"/>
    <row r="376" s="118" customFormat="1"/>
    <row r="377" s="118" customFormat="1"/>
    <row r="378" s="118" customFormat="1"/>
    <row r="379" s="118" customFormat="1"/>
    <row r="380" s="118" customFormat="1"/>
    <row r="381" s="118" customFormat="1"/>
    <row r="382" s="118" customFormat="1"/>
    <row r="383" s="118" customFormat="1"/>
    <row r="384" s="118" customFormat="1"/>
    <row r="385" s="118" customFormat="1"/>
    <row r="386" s="118" customFormat="1"/>
    <row r="387" s="118" customFormat="1"/>
    <row r="388" s="118" customFormat="1"/>
    <row r="389" s="118" customFormat="1"/>
    <row r="390" s="118" customFormat="1"/>
    <row r="391" s="118" customFormat="1"/>
    <row r="392" s="118" customFormat="1"/>
    <row r="393" s="118" customFormat="1"/>
    <row r="394" s="118" customFormat="1"/>
    <row r="395" s="118" customFormat="1"/>
    <row r="396" s="118" customFormat="1"/>
    <row r="397" s="118" customFormat="1"/>
    <row r="398" s="118" customFormat="1"/>
    <row r="399" s="118" customFormat="1"/>
    <row r="400" s="118" customFormat="1"/>
    <row r="401" s="118" customFormat="1"/>
    <row r="402" s="118" customFormat="1"/>
    <row r="403" s="118" customFormat="1"/>
    <row r="404" s="118" customFormat="1"/>
    <row r="405" s="118" customFormat="1"/>
    <row r="406" s="118" customFormat="1"/>
    <row r="407" s="118" customFormat="1"/>
    <row r="408" s="118" customFormat="1"/>
    <row r="409" s="118" customFormat="1"/>
    <row r="410" s="118" customFormat="1"/>
    <row r="411" s="118" customFormat="1"/>
    <row r="412" s="118" customFormat="1"/>
    <row r="413" s="118" customFormat="1"/>
    <row r="414" s="118" customFormat="1"/>
    <row r="415" s="118" customFormat="1"/>
    <row r="416" s="118" customFormat="1"/>
    <row r="417" spans="5:9" s="118" customFormat="1"/>
    <row r="418" spans="5:9" s="118" customFormat="1"/>
    <row r="419" spans="5:9" s="118" customFormat="1"/>
    <row r="420" spans="5:9" s="118" customFormat="1"/>
    <row r="421" spans="5:9" s="118" customFormat="1"/>
    <row r="422" spans="5:9" s="118" customFormat="1"/>
    <row r="423" spans="5:9" s="118" customFormat="1"/>
    <row r="424" spans="5:9" s="118" customFormat="1"/>
    <row r="425" spans="5:9" s="118" customFormat="1">
      <c r="E425" s="66"/>
      <c r="F425" s="66"/>
      <c r="G425" s="66"/>
      <c r="H425" s="66"/>
      <c r="I425" s="66"/>
    </row>
    <row r="426" spans="5:9" s="118" customFormat="1">
      <c r="E426" s="66"/>
      <c r="F426" s="66"/>
      <c r="G426" s="66"/>
      <c r="H426" s="66"/>
      <c r="I426" s="66"/>
    </row>
    <row r="427" spans="5:9" s="118" customFormat="1">
      <c r="E427" s="66"/>
      <c r="F427" s="66"/>
      <c r="G427" s="66"/>
      <c r="H427" s="66"/>
      <c r="I427" s="66"/>
    </row>
    <row r="428" spans="5:9" s="118" customFormat="1">
      <c r="E428" s="66"/>
      <c r="F428" s="66"/>
      <c r="G428" s="66"/>
      <c r="H428" s="66"/>
      <c r="I428" s="66"/>
    </row>
    <row r="429" spans="5:9" s="118" customFormat="1">
      <c r="E429" s="66"/>
      <c r="F429" s="66"/>
      <c r="G429" s="66"/>
      <c r="H429" s="66"/>
      <c r="I429" s="66"/>
    </row>
    <row r="430" spans="5:9" s="118" customFormat="1">
      <c r="E430" s="66"/>
      <c r="F430" s="66"/>
      <c r="G430" s="66"/>
      <c r="H430" s="66"/>
      <c r="I430" s="66"/>
    </row>
    <row r="431" spans="5:9" s="118" customFormat="1">
      <c r="E431" s="66"/>
      <c r="F431" s="66"/>
      <c r="G431" s="66"/>
      <c r="H431" s="66"/>
      <c r="I431" s="66"/>
    </row>
    <row r="432" spans="5:9" s="118" customFormat="1">
      <c r="E432" s="66"/>
      <c r="F432" s="66"/>
      <c r="G432" s="66"/>
      <c r="H432" s="66"/>
      <c r="I432" s="66"/>
    </row>
    <row r="433" spans="5:9" s="118" customFormat="1">
      <c r="E433" s="66"/>
      <c r="F433" s="66"/>
      <c r="G433" s="66"/>
      <c r="H433" s="66"/>
      <c r="I433" s="66"/>
    </row>
    <row r="434" spans="5:9" s="118" customFormat="1">
      <c r="E434" s="66"/>
      <c r="F434" s="66"/>
      <c r="G434" s="66"/>
      <c r="H434" s="66"/>
      <c r="I434" s="66"/>
    </row>
    <row r="435" spans="5:9" s="118" customFormat="1">
      <c r="E435" s="66"/>
      <c r="F435" s="66"/>
      <c r="G435" s="66"/>
      <c r="H435" s="66"/>
      <c r="I435" s="66"/>
    </row>
    <row r="436" spans="5:9" s="118" customFormat="1">
      <c r="E436" s="66"/>
      <c r="F436" s="66"/>
      <c r="G436" s="66"/>
      <c r="H436" s="66"/>
      <c r="I436" s="66"/>
    </row>
    <row r="437" spans="5:9" s="118" customFormat="1">
      <c r="E437" s="66"/>
      <c r="F437" s="66"/>
      <c r="G437" s="66"/>
      <c r="H437" s="66"/>
      <c r="I437" s="66"/>
    </row>
    <row r="438" spans="5:9" s="118" customFormat="1">
      <c r="E438" s="66"/>
      <c r="F438" s="66"/>
      <c r="G438" s="66"/>
      <c r="H438" s="66"/>
      <c r="I438" s="66"/>
    </row>
    <row r="439" spans="5:9" s="118" customFormat="1">
      <c r="E439" s="66"/>
      <c r="F439" s="66"/>
      <c r="G439" s="66"/>
      <c r="H439" s="66"/>
      <c r="I439" s="66"/>
    </row>
    <row r="440" spans="5:9" s="118" customFormat="1">
      <c r="E440" s="66"/>
      <c r="F440" s="66"/>
      <c r="G440" s="66"/>
      <c r="H440" s="66"/>
      <c r="I440" s="66"/>
    </row>
    <row r="441" spans="5:9" s="118" customFormat="1">
      <c r="E441" s="66"/>
      <c r="F441" s="66"/>
      <c r="G441" s="66"/>
      <c r="H441" s="66"/>
      <c r="I441" s="66"/>
    </row>
    <row r="442" spans="5:9" s="118" customFormat="1">
      <c r="E442" s="66"/>
      <c r="F442" s="66"/>
      <c r="G442" s="66"/>
      <c r="H442" s="66"/>
      <c r="I442" s="66"/>
    </row>
    <row r="443" spans="5:9" s="118" customFormat="1">
      <c r="E443" s="66"/>
      <c r="F443" s="66"/>
      <c r="G443" s="66"/>
      <c r="H443" s="66"/>
      <c r="I443" s="66"/>
    </row>
    <row r="444" spans="5:9" s="118" customFormat="1">
      <c r="E444" s="66"/>
      <c r="F444" s="66"/>
      <c r="G444" s="66"/>
      <c r="H444" s="66"/>
      <c r="I444" s="66"/>
    </row>
    <row r="445" spans="5:9" s="118" customFormat="1">
      <c r="E445" s="66"/>
      <c r="F445" s="66"/>
      <c r="G445" s="66"/>
      <c r="H445" s="66"/>
      <c r="I445" s="66"/>
    </row>
    <row r="446" spans="5:9" s="118" customFormat="1">
      <c r="E446" s="66"/>
      <c r="F446" s="66"/>
      <c r="G446" s="66"/>
      <c r="H446" s="66"/>
      <c r="I446" s="66"/>
    </row>
    <row r="447" spans="5:9" s="118" customFormat="1">
      <c r="E447" s="66"/>
      <c r="F447" s="66"/>
      <c r="G447" s="66"/>
      <c r="H447" s="66"/>
      <c r="I447" s="66"/>
    </row>
    <row r="448" spans="5:9" s="118" customFormat="1">
      <c r="E448" s="66"/>
      <c r="F448" s="66"/>
      <c r="G448" s="66"/>
      <c r="H448" s="66"/>
      <c r="I448" s="66"/>
    </row>
    <row r="449" spans="5:9" s="118" customFormat="1">
      <c r="E449" s="66"/>
      <c r="F449" s="66"/>
      <c r="G449" s="66"/>
      <c r="H449" s="66"/>
      <c r="I449" s="66"/>
    </row>
    <row r="450" spans="5:9" s="118" customFormat="1">
      <c r="E450" s="66"/>
      <c r="F450" s="66"/>
      <c r="G450" s="66"/>
      <c r="H450" s="66"/>
      <c r="I450" s="66"/>
    </row>
    <row r="451" spans="5:9" s="118" customFormat="1">
      <c r="E451" s="66"/>
      <c r="F451" s="66"/>
      <c r="G451" s="66"/>
      <c r="H451" s="66"/>
      <c r="I451" s="66"/>
    </row>
    <row r="452" spans="5:9" s="118" customFormat="1">
      <c r="E452" s="66"/>
      <c r="F452" s="66"/>
      <c r="G452" s="66"/>
      <c r="H452" s="66"/>
      <c r="I452" s="66"/>
    </row>
    <row r="453" spans="5:9" s="118" customFormat="1">
      <c r="E453" s="66"/>
      <c r="F453" s="66"/>
      <c r="G453" s="66"/>
      <c r="H453" s="66"/>
      <c r="I453" s="66"/>
    </row>
    <row r="454" spans="5:9" s="118" customFormat="1">
      <c r="E454" s="66"/>
      <c r="F454" s="66"/>
      <c r="G454" s="66"/>
      <c r="H454" s="66"/>
      <c r="I454" s="66"/>
    </row>
    <row r="455" spans="5:9" s="118" customFormat="1">
      <c r="E455" s="66"/>
      <c r="F455" s="66"/>
      <c r="G455" s="66"/>
      <c r="H455" s="66"/>
      <c r="I455" s="66"/>
    </row>
    <row r="456" spans="5:9" s="118" customFormat="1">
      <c r="E456" s="66"/>
      <c r="F456" s="66"/>
      <c r="G456" s="66"/>
      <c r="H456" s="66"/>
      <c r="I456" s="66"/>
    </row>
    <row r="457" spans="5:9" s="118" customFormat="1">
      <c r="E457" s="66"/>
      <c r="F457" s="66"/>
      <c r="G457" s="66"/>
      <c r="H457" s="66"/>
      <c r="I457" s="66"/>
    </row>
    <row r="458" spans="5:9" s="118" customFormat="1">
      <c r="E458" s="66"/>
      <c r="F458" s="66"/>
      <c r="G458" s="66"/>
      <c r="H458" s="66"/>
      <c r="I458" s="66"/>
    </row>
    <row r="459" spans="5:9" s="118" customFormat="1">
      <c r="E459" s="66"/>
      <c r="F459" s="66"/>
      <c r="G459" s="66"/>
      <c r="H459" s="66"/>
      <c r="I459" s="66"/>
    </row>
    <row r="460" spans="5:9" s="118" customFormat="1">
      <c r="E460" s="66"/>
      <c r="F460" s="66"/>
      <c r="G460" s="66"/>
      <c r="H460" s="66"/>
      <c r="I460" s="66"/>
    </row>
    <row r="461" spans="5:9" s="118" customFormat="1">
      <c r="E461" s="66"/>
      <c r="F461" s="66"/>
      <c r="G461" s="66"/>
      <c r="H461" s="66"/>
      <c r="I461" s="66"/>
    </row>
    <row r="462" spans="5:9" s="118" customFormat="1">
      <c r="E462" s="66"/>
      <c r="F462" s="66"/>
      <c r="G462" s="66"/>
      <c r="H462" s="66"/>
      <c r="I462" s="66"/>
    </row>
    <row r="463" spans="5:9" s="118" customFormat="1">
      <c r="E463" s="66"/>
      <c r="F463" s="66"/>
      <c r="G463" s="66"/>
      <c r="H463" s="66"/>
      <c r="I463" s="66"/>
    </row>
    <row r="464" spans="5:9" s="118" customFormat="1">
      <c r="E464" s="66"/>
      <c r="F464" s="66"/>
      <c r="G464" s="66"/>
      <c r="H464" s="66"/>
      <c r="I464" s="66"/>
    </row>
    <row r="465" spans="5:9" s="118" customFormat="1">
      <c r="E465" s="66"/>
      <c r="F465" s="66"/>
      <c r="G465" s="66"/>
      <c r="H465" s="66"/>
      <c r="I465" s="66"/>
    </row>
    <row r="466" spans="5:9" s="118" customFormat="1">
      <c r="E466" s="66"/>
      <c r="F466" s="66"/>
      <c r="G466" s="66"/>
      <c r="H466" s="66"/>
      <c r="I466" s="66"/>
    </row>
    <row r="467" spans="5:9" s="118" customFormat="1">
      <c r="E467" s="66"/>
      <c r="F467" s="66"/>
      <c r="G467" s="66"/>
      <c r="H467" s="66"/>
      <c r="I467" s="66"/>
    </row>
    <row r="468" spans="5:9" s="118" customFormat="1">
      <c r="E468" s="66"/>
      <c r="F468" s="66"/>
      <c r="G468" s="66"/>
      <c r="H468" s="66"/>
      <c r="I468" s="66"/>
    </row>
    <row r="469" spans="5:9" s="118" customFormat="1">
      <c r="E469" s="66"/>
      <c r="F469" s="66"/>
      <c r="G469" s="66"/>
      <c r="H469" s="66"/>
      <c r="I469" s="66"/>
    </row>
    <row r="470" spans="5:9" s="118" customFormat="1">
      <c r="E470" s="66"/>
      <c r="F470" s="66"/>
      <c r="G470" s="66"/>
      <c r="H470" s="66"/>
      <c r="I470" s="66"/>
    </row>
    <row r="471" spans="5:9" s="118" customFormat="1">
      <c r="E471" s="66"/>
      <c r="F471" s="66"/>
      <c r="G471" s="66"/>
      <c r="H471" s="66"/>
      <c r="I471" s="66"/>
    </row>
    <row r="472" spans="5:9" s="118" customFormat="1">
      <c r="E472" s="66"/>
      <c r="F472" s="66"/>
      <c r="G472" s="66"/>
      <c r="H472" s="66"/>
      <c r="I472" s="66"/>
    </row>
    <row r="473" spans="5:9" s="118" customFormat="1">
      <c r="E473" s="66"/>
      <c r="F473" s="66"/>
      <c r="G473" s="66"/>
      <c r="H473" s="66"/>
      <c r="I473" s="66"/>
    </row>
    <row r="474" spans="5:9" s="118" customFormat="1">
      <c r="E474" s="66"/>
      <c r="F474" s="66"/>
      <c r="G474" s="66"/>
      <c r="H474" s="66"/>
      <c r="I474" s="66"/>
    </row>
    <row r="475" spans="5:9" s="118" customFormat="1">
      <c r="E475" s="66"/>
      <c r="F475" s="66"/>
      <c r="G475" s="66"/>
      <c r="H475" s="66"/>
      <c r="I475" s="66"/>
    </row>
    <row r="476" spans="5:9" s="118" customFormat="1">
      <c r="E476" s="66"/>
      <c r="F476" s="66"/>
      <c r="G476" s="66"/>
      <c r="H476" s="66"/>
      <c r="I476" s="66"/>
    </row>
    <row r="477" spans="5:9" s="118" customFormat="1">
      <c r="E477" s="66"/>
      <c r="F477" s="66"/>
      <c r="G477" s="66"/>
      <c r="H477" s="66"/>
      <c r="I477" s="66"/>
    </row>
    <row r="478" spans="5:9" s="118" customFormat="1">
      <c r="E478" s="66"/>
      <c r="F478" s="66"/>
      <c r="G478" s="66"/>
      <c r="H478" s="66"/>
      <c r="I478" s="66"/>
    </row>
    <row r="479" spans="5:9" s="118" customFormat="1">
      <c r="E479" s="66"/>
      <c r="F479" s="66"/>
      <c r="G479" s="66"/>
      <c r="H479" s="66"/>
      <c r="I479" s="66"/>
    </row>
    <row r="480" spans="5:9" s="118" customFormat="1">
      <c r="E480" s="66"/>
      <c r="F480" s="66"/>
      <c r="G480" s="66"/>
      <c r="H480" s="66"/>
      <c r="I480" s="66"/>
    </row>
    <row r="481" spans="5:9" s="118" customFormat="1">
      <c r="E481" s="66"/>
      <c r="F481" s="66"/>
      <c r="G481" s="66"/>
      <c r="H481" s="66"/>
      <c r="I481" s="66"/>
    </row>
    <row r="482" spans="5:9" s="118" customFormat="1">
      <c r="E482" s="66"/>
      <c r="F482" s="66"/>
      <c r="G482" s="66"/>
      <c r="H482" s="66"/>
      <c r="I482" s="66"/>
    </row>
    <row r="483" spans="5:9" s="118" customFormat="1">
      <c r="E483" s="66"/>
      <c r="F483" s="66"/>
      <c r="G483" s="66"/>
      <c r="H483" s="66"/>
      <c r="I483" s="66"/>
    </row>
    <row r="484" spans="5:9" s="118" customFormat="1">
      <c r="E484" s="66"/>
      <c r="F484" s="66"/>
      <c r="G484" s="66"/>
      <c r="H484" s="66"/>
      <c r="I484" s="66"/>
    </row>
    <row r="485" spans="5:9" s="118" customFormat="1">
      <c r="E485" s="66"/>
      <c r="F485" s="66"/>
      <c r="G485" s="66"/>
      <c r="H485" s="66"/>
      <c r="I485" s="66"/>
    </row>
    <row r="486" spans="5:9" s="118" customFormat="1">
      <c r="E486" s="66"/>
      <c r="F486" s="66"/>
      <c r="G486" s="66"/>
      <c r="H486" s="66"/>
      <c r="I486" s="66"/>
    </row>
    <row r="487" spans="5:9" s="118" customFormat="1">
      <c r="E487" s="66"/>
      <c r="F487" s="66"/>
      <c r="G487" s="66"/>
      <c r="H487" s="66"/>
      <c r="I487" s="66"/>
    </row>
    <row r="488" spans="5:9" s="118" customFormat="1">
      <c r="E488" s="66"/>
      <c r="F488" s="66"/>
      <c r="G488" s="66"/>
      <c r="H488" s="66"/>
      <c r="I488" s="66"/>
    </row>
    <row r="489" spans="5:9" s="118" customFormat="1">
      <c r="E489" s="66"/>
      <c r="F489" s="66"/>
      <c r="G489" s="66"/>
      <c r="H489" s="66"/>
      <c r="I489" s="66"/>
    </row>
    <row r="490" spans="5:9" s="118" customFormat="1">
      <c r="E490" s="66"/>
      <c r="F490" s="66"/>
      <c r="G490" s="66"/>
      <c r="H490" s="66"/>
      <c r="I490" s="66"/>
    </row>
    <row r="491" spans="5:9" s="118" customFormat="1">
      <c r="E491" s="66"/>
      <c r="F491" s="66"/>
      <c r="G491" s="66"/>
      <c r="H491" s="66"/>
      <c r="I491" s="66"/>
    </row>
    <row r="492" spans="5:9" s="118" customFormat="1">
      <c r="E492" s="66"/>
      <c r="F492" s="66"/>
      <c r="G492" s="66"/>
      <c r="H492" s="66"/>
      <c r="I492" s="66"/>
    </row>
    <row r="493" spans="5:9" s="118" customFormat="1">
      <c r="E493" s="66"/>
      <c r="F493" s="66"/>
      <c r="G493" s="66"/>
      <c r="H493" s="66"/>
      <c r="I493" s="66"/>
    </row>
    <row r="494" spans="5:9" s="118" customFormat="1">
      <c r="E494" s="66"/>
      <c r="F494" s="66"/>
      <c r="G494" s="66"/>
      <c r="H494" s="66"/>
      <c r="I494" s="66"/>
    </row>
    <row r="495" spans="5:9" s="118" customFormat="1">
      <c r="E495" s="66"/>
      <c r="F495" s="66"/>
      <c r="G495" s="66"/>
      <c r="H495" s="66"/>
      <c r="I495" s="66"/>
    </row>
    <row r="496" spans="5:9" s="118" customFormat="1">
      <c r="E496" s="66"/>
      <c r="F496" s="66"/>
      <c r="G496" s="66"/>
      <c r="H496" s="66"/>
      <c r="I496" s="66"/>
    </row>
    <row r="497" spans="5:9" s="118" customFormat="1">
      <c r="E497" s="66"/>
      <c r="F497" s="66"/>
      <c r="G497" s="66"/>
      <c r="H497" s="66"/>
      <c r="I497" s="66"/>
    </row>
    <row r="498" spans="5:9" s="118" customFormat="1">
      <c r="E498" s="66"/>
      <c r="F498" s="66"/>
      <c r="G498" s="66"/>
      <c r="H498" s="66"/>
      <c r="I498" s="66"/>
    </row>
    <row r="499" spans="5:9" s="118" customFormat="1"/>
    <row r="500" spans="5:9" s="118" customFormat="1"/>
    <row r="501" spans="5:9" s="118" customFormat="1"/>
    <row r="502" spans="5:9" s="118" customFormat="1"/>
    <row r="503" spans="5:9" s="118" customFormat="1"/>
    <row r="504" spans="5:9" s="118" customFormat="1"/>
    <row r="505" spans="5:9" s="118" customFormat="1"/>
    <row r="506" spans="5:9" s="118" customFormat="1"/>
    <row r="507" spans="5:9" s="118" customFormat="1"/>
    <row r="508" spans="5:9" s="118" customFormat="1"/>
    <row r="509" spans="5:9" s="118" customFormat="1"/>
    <row r="510" spans="5:9" s="118" customFormat="1"/>
    <row r="511" spans="5:9" s="118" customFormat="1"/>
    <row r="512" spans="5:9" s="118" customFormat="1"/>
    <row r="513" s="118" customFormat="1"/>
    <row r="514" s="118" customFormat="1"/>
    <row r="515" s="118" customFormat="1"/>
    <row r="516" s="118" customFormat="1"/>
    <row r="517" s="118" customFormat="1"/>
    <row r="518" s="118" customFormat="1"/>
    <row r="519" s="118" customFormat="1"/>
    <row r="520" s="118" customFormat="1"/>
    <row r="521" s="118" customFormat="1"/>
    <row r="522" s="118" customFormat="1"/>
    <row r="523" s="118" customFormat="1"/>
    <row r="524" s="118" customFormat="1"/>
    <row r="525" s="118" customFormat="1"/>
    <row r="526" s="118" customFormat="1"/>
    <row r="527" s="118" customFormat="1"/>
    <row r="528" s="118" customFormat="1"/>
    <row r="529" s="118" customFormat="1"/>
    <row r="530" s="118" customFormat="1"/>
    <row r="531" s="118" customFormat="1"/>
    <row r="532" s="118" customFormat="1"/>
    <row r="533" s="118" customFormat="1"/>
    <row r="534" s="118" customFormat="1"/>
    <row r="535" s="118" customFormat="1"/>
    <row r="536" s="118" customFormat="1"/>
    <row r="537" s="118" customFormat="1"/>
    <row r="538" s="118" customFormat="1"/>
    <row r="539" s="118" customFormat="1"/>
    <row r="540" s="118" customFormat="1"/>
    <row r="541" s="118" customFormat="1"/>
    <row r="542" s="118" customFormat="1"/>
    <row r="543" s="118" customFormat="1"/>
    <row r="544" s="118" customFormat="1"/>
    <row r="545" s="118" customFormat="1"/>
    <row r="546" s="118" customFormat="1"/>
    <row r="547" s="118" customFormat="1"/>
    <row r="548" s="118" customFormat="1"/>
    <row r="549" s="118" customFormat="1"/>
    <row r="550" s="118" customFormat="1"/>
    <row r="551" s="118" customFormat="1"/>
    <row r="552" s="118" customFormat="1"/>
    <row r="553" s="118" customFormat="1"/>
    <row r="554" s="118" customFormat="1"/>
    <row r="555" s="118" customFormat="1"/>
    <row r="556" s="118" customFormat="1"/>
    <row r="557" s="118" customFormat="1"/>
    <row r="558" s="118" customFormat="1"/>
    <row r="559" s="118" customFormat="1"/>
    <row r="560" s="118" customFormat="1"/>
    <row r="561" s="118" customFormat="1"/>
    <row r="562" s="118" customFormat="1"/>
    <row r="563" s="118" customFormat="1"/>
    <row r="564" s="118" customFormat="1"/>
    <row r="565" s="118" customFormat="1"/>
    <row r="566" s="118" customFormat="1"/>
    <row r="567" s="118" customFormat="1"/>
    <row r="568" s="118" customFormat="1"/>
    <row r="569" s="118" customFormat="1"/>
    <row r="570" s="118" customFormat="1"/>
    <row r="571" s="118" customFormat="1"/>
    <row r="572" s="118" customFormat="1"/>
    <row r="573" s="118" customFormat="1"/>
    <row r="574" s="118" customFormat="1"/>
    <row r="575" s="118" customFormat="1"/>
    <row r="576" s="118" customFormat="1"/>
    <row r="577" s="118" customFormat="1"/>
    <row r="578" s="118" customFormat="1"/>
    <row r="579" s="118" customFormat="1"/>
    <row r="580" s="118" customFormat="1"/>
    <row r="581" s="118" customFormat="1"/>
    <row r="582" s="118" customFormat="1"/>
    <row r="583" s="118" customFormat="1"/>
    <row r="584" s="118" customFormat="1"/>
    <row r="585" s="118" customFormat="1"/>
    <row r="586" s="118" customFormat="1"/>
    <row r="587" s="118" customFormat="1"/>
    <row r="588" s="118" customFormat="1"/>
    <row r="589" s="118" customFormat="1"/>
    <row r="590" s="118" customFormat="1"/>
    <row r="591" s="118" customFormat="1"/>
    <row r="592" s="118" customFormat="1"/>
    <row r="593" spans="10:22" s="25" customFormat="1">
      <c r="J593" s="2"/>
      <c r="K593" s="118"/>
      <c r="L593" s="118"/>
      <c r="M593" s="118"/>
      <c r="N593" s="118"/>
      <c r="O593" s="118"/>
      <c r="P593" s="118"/>
      <c r="Q593" s="118"/>
      <c r="R593" s="2"/>
      <c r="S593" s="2"/>
      <c r="T593" s="2"/>
      <c r="U593" s="2"/>
      <c r="V593" s="2"/>
    </row>
  </sheetData>
  <sheetProtection sheet="1" objects="1" scenarios="1"/>
  <mergeCells count="26">
    <mergeCell ref="K11:M11"/>
    <mergeCell ref="C47:I47"/>
    <mergeCell ref="H38:I38"/>
    <mergeCell ref="C1:I1"/>
    <mergeCell ref="H34:I34"/>
    <mergeCell ref="H35:I35"/>
    <mergeCell ref="H36:I36"/>
    <mergeCell ref="H37:I37"/>
    <mergeCell ref="C32:I32"/>
    <mergeCell ref="C17:G17"/>
    <mergeCell ref="C9:F9"/>
    <mergeCell ref="F19:G19"/>
    <mergeCell ref="F20:G20"/>
    <mergeCell ref="F21:G21"/>
    <mergeCell ref="F22:G22"/>
    <mergeCell ref="F28:G28"/>
    <mergeCell ref="C50:I50"/>
    <mergeCell ref="C3:I3"/>
    <mergeCell ref="C15:F15"/>
    <mergeCell ref="F29:G29"/>
    <mergeCell ref="F30:G30"/>
    <mergeCell ref="F23:G23"/>
    <mergeCell ref="F24:G24"/>
    <mergeCell ref="F25:G25"/>
    <mergeCell ref="F26:G26"/>
    <mergeCell ref="F27:G27"/>
  </mergeCells>
  <conditionalFormatting sqref="H20:I30 F20:F30">
    <cfRule type="containsErrors" dxfId="5" priority="4" stopIfTrue="1">
      <formula>ISERROR(F20)</formula>
    </cfRule>
  </conditionalFormatting>
  <conditionalFormatting sqref="D20:E30">
    <cfRule type="containsText" dxfId="4" priority="1" stopIfTrue="1" operator="containsText" text="N/A">
      <formula>NOT(ISERROR(SEARCH("N/A",D20)))</formula>
    </cfRule>
    <cfRule type="notContainsText" dxfId="3" priority="2" stopIfTrue="1" operator="notContains" text="N/A">
      <formula>ISERROR(SEARCH("N/A",D20))</formula>
    </cfRule>
  </conditionalFormatting>
  <dataValidations count="6">
    <dataValidation type="whole" allowBlank="1" showInputMessage="1" showErrorMessage="1" sqref="C11">
      <formula1>50</formula1>
      <formula2>100</formula2>
    </dataValidation>
    <dataValidation type="whole" allowBlank="1" showInputMessage="1" showErrorMessage="1" sqref="C13">
      <formula1>5</formula1>
      <formula2>100</formula2>
    </dataValidation>
    <dataValidation type="list" allowBlank="1" showInputMessage="1" showErrorMessage="1" sqref="C15:F15">
      <formula1>Plan_Names</formula1>
    </dataValidation>
    <dataValidation type="list" allowBlank="1" showInputMessage="1" showErrorMessage="1" sqref="C9:F9">
      <formula1>EligibilityGroups</formula1>
    </dataValidation>
    <dataValidation type="list" allowBlank="1" showErrorMessage="1" promptTitle="Step 1:  Choose a health plan." prompt="_x000a_Step 2:  Enter the number of years of service credit that apply." sqref="WVL983060:WVN983061 WLP983060:WLR983061 C14:F14 IZ13:JB14 SV13:SX14 ACR13:ACT14 AMN13:AMP14 AWJ13:AWL14 BGF13:BGH14 BQB13:BQD14 BZX13:BZZ14 CJT13:CJV14 CTP13:CTR14 DDL13:DDN14 DNH13:DNJ14 DXD13:DXF14 EGZ13:EHB14 EQV13:EQX14 FAR13:FAT14 FKN13:FKP14 FUJ13:FUL14 GEF13:GEH14 GOB13:GOD14 GXX13:GXZ14 HHT13:HHV14 HRP13:HRR14 IBL13:IBN14 ILH13:ILJ14 IVD13:IVF14 JEZ13:JFB14 JOV13:JOX14 JYR13:JYT14 KIN13:KIP14 KSJ13:KSL14 LCF13:LCH14 LMB13:LMD14 LVX13:LVZ14 MFT13:MFV14 MPP13:MPR14 MZL13:MZN14 NJH13:NJJ14 NTD13:NTF14 OCZ13:ODB14 OMV13:OMX14 OWR13:OWT14 PGN13:PGP14 PQJ13:PQL14 QAF13:QAH14 QKB13:QKD14 QTX13:QTZ14 RDT13:RDV14 RNP13:RNR14 RXL13:RXN14 SHH13:SHJ14 SRD13:SRF14 TAZ13:TBB14 TKV13:TKX14 TUR13:TUT14 UEN13:UEP14 UOJ13:UOL14 UYF13:UYH14 VIB13:VID14 VRX13:VRZ14 WBT13:WBV14 WLP13:WLR14 WVL13:WVN14 C65556:F65557 IZ65556:JB65557 SV65556:SX65557 ACR65556:ACT65557 AMN65556:AMP65557 AWJ65556:AWL65557 BGF65556:BGH65557 BQB65556:BQD65557 BZX65556:BZZ65557 CJT65556:CJV65557 CTP65556:CTR65557 DDL65556:DDN65557 DNH65556:DNJ65557 DXD65556:DXF65557 EGZ65556:EHB65557 EQV65556:EQX65557 FAR65556:FAT65557 FKN65556:FKP65557 FUJ65556:FUL65557 GEF65556:GEH65557 GOB65556:GOD65557 GXX65556:GXZ65557 HHT65556:HHV65557 HRP65556:HRR65557 IBL65556:IBN65557 ILH65556:ILJ65557 IVD65556:IVF65557 JEZ65556:JFB65557 JOV65556:JOX65557 JYR65556:JYT65557 KIN65556:KIP65557 KSJ65556:KSL65557 LCF65556:LCH65557 LMB65556:LMD65557 LVX65556:LVZ65557 MFT65556:MFV65557 MPP65556:MPR65557 MZL65556:MZN65557 NJH65556:NJJ65557 NTD65556:NTF65557 OCZ65556:ODB65557 OMV65556:OMX65557 OWR65556:OWT65557 PGN65556:PGP65557 PQJ65556:PQL65557 QAF65556:QAH65557 QKB65556:QKD65557 QTX65556:QTZ65557 RDT65556:RDV65557 RNP65556:RNR65557 RXL65556:RXN65557 SHH65556:SHJ65557 SRD65556:SRF65557 TAZ65556:TBB65557 TKV65556:TKX65557 TUR65556:TUT65557 UEN65556:UEP65557 UOJ65556:UOL65557 UYF65556:UYH65557 VIB65556:VID65557 VRX65556:VRZ65557 WBT65556:WBV65557 WLP65556:WLR65557 WVL65556:WVN65557 C131092:F131093 IZ131092:JB131093 SV131092:SX131093 ACR131092:ACT131093 AMN131092:AMP131093 AWJ131092:AWL131093 BGF131092:BGH131093 BQB131092:BQD131093 BZX131092:BZZ131093 CJT131092:CJV131093 CTP131092:CTR131093 DDL131092:DDN131093 DNH131092:DNJ131093 DXD131092:DXF131093 EGZ131092:EHB131093 EQV131092:EQX131093 FAR131092:FAT131093 FKN131092:FKP131093 FUJ131092:FUL131093 GEF131092:GEH131093 GOB131092:GOD131093 GXX131092:GXZ131093 HHT131092:HHV131093 HRP131092:HRR131093 IBL131092:IBN131093 ILH131092:ILJ131093 IVD131092:IVF131093 JEZ131092:JFB131093 JOV131092:JOX131093 JYR131092:JYT131093 KIN131092:KIP131093 KSJ131092:KSL131093 LCF131092:LCH131093 LMB131092:LMD131093 LVX131092:LVZ131093 MFT131092:MFV131093 MPP131092:MPR131093 MZL131092:MZN131093 NJH131092:NJJ131093 NTD131092:NTF131093 OCZ131092:ODB131093 OMV131092:OMX131093 OWR131092:OWT131093 PGN131092:PGP131093 PQJ131092:PQL131093 QAF131092:QAH131093 QKB131092:QKD131093 QTX131092:QTZ131093 RDT131092:RDV131093 RNP131092:RNR131093 RXL131092:RXN131093 SHH131092:SHJ131093 SRD131092:SRF131093 TAZ131092:TBB131093 TKV131092:TKX131093 TUR131092:TUT131093 UEN131092:UEP131093 UOJ131092:UOL131093 UYF131092:UYH131093 VIB131092:VID131093 VRX131092:VRZ131093 WBT131092:WBV131093 WLP131092:WLR131093 WVL131092:WVN131093 C196628:F196629 IZ196628:JB196629 SV196628:SX196629 ACR196628:ACT196629 AMN196628:AMP196629 AWJ196628:AWL196629 BGF196628:BGH196629 BQB196628:BQD196629 BZX196628:BZZ196629 CJT196628:CJV196629 CTP196628:CTR196629 DDL196628:DDN196629 DNH196628:DNJ196629 DXD196628:DXF196629 EGZ196628:EHB196629 EQV196628:EQX196629 FAR196628:FAT196629 FKN196628:FKP196629 FUJ196628:FUL196629 GEF196628:GEH196629 GOB196628:GOD196629 GXX196628:GXZ196629 HHT196628:HHV196629 HRP196628:HRR196629 IBL196628:IBN196629 ILH196628:ILJ196629 IVD196628:IVF196629 JEZ196628:JFB196629 JOV196628:JOX196629 JYR196628:JYT196629 KIN196628:KIP196629 KSJ196628:KSL196629 LCF196628:LCH196629 LMB196628:LMD196629 LVX196628:LVZ196629 MFT196628:MFV196629 MPP196628:MPR196629 MZL196628:MZN196629 NJH196628:NJJ196629 NTD196628:NTF196629 OCZ196628:ODB196629 OMV196628:OMX196629 OWR196628:OWT196629 PGN196628:PGP196629 PQJ196628:PQL196629 QAF196628:QAH196629 QKB196628:QKD196629 QTX196628:QTZ196629 RDT196628:RDV196629 RNP196628:RNR196629 RXL196628:RXN196629 SHH196628:SHJ196629 SRD196628:SRF196629 TAZ196628:TBB196629 TKV196628:TKX196629 TUR196628:TUT196629 UEN196628:UEP196629 UOJ196628:UOL196629 UYF196628:UYH196629 VIB196628:VID196629 VRX196628:VRZ196629 WBT196628:WBV196629 WLP196628:WLR196629 WVL196628:WVN196629 C262164:F262165 IZ262164:JB262165 SV262164:SX262165 ACR262164:ACT262165 AMN262164:AMP262165 AWJ262164:AWL262165 BGF262164:BGH262165 BQB262164:BQD262165 BZX262164:BZZ262165 CJT262164:CJV262165 CTP262164:CTR262165 DDL262164:DDN262165 DNH262164:DNJ262165 DXD262164:DXF262165 EGZ262164:EHB262165 EQV262164:EQX262165 FAR262164:FAT262165 FKN262164:FKP262165 FUJ262164:FUL262165 GEF262164:GEH262165 GOB262164:GOD262165 GXX262164:GXZ262165 HHT262164:HHV262165 HRP262164:HRR262165 IBL262164:IBN262165 ILH262164:ILJ262165 IVD262164:IVF262165 JEZ262164:JFB262165 JOV262164:JOX262165 JYR262164:JYT262165 KIN262164:KIP262165 KSJ262164:KSL262165 LCF262164:LCH262165 LMB262164:LMD262165 LVX262164:LVZ262165 MFT262164:MFV262165 MPP262164:MPR262165 MZL262164:MZN262165 NJH262164:NJJ262165 NTD262164:NTF262165 OCZ262164:ODB262165 OMV262164:OMX262165 OWR262164:OWT262165 PGN262164:PGP262165 PQJ262164:PQL262165 QAF262164:QAH262165 QKB262164:QKD262165 QTX262164:QTZ262165 RDT262164:RDV262165 RNP262164:RNR262165 RXL262164:RXN262165 SHH262164:SHJ262165 SRD262164:SRF262165 TAZ262164:TBB262165 TKV262164:TKX262165 TUR262164:TUT262165 UEN262164:UEP262165 UOJ262164:UOL262165 UYF262164:UYH262165 VIB262164:VID262165 VRX262164:VRZ262165 WBT262164:WBV262165 WLP262164:WLR262165 WVL262164:WVN262165 C327700:F327701 IZ327700:JB327701 SV327700:SX327701 ACR327700:ACT327701 AMN327700:AMP327701 AWJ327700:AWL327701 BGF327700:BGH327701 BQB327700:BQD327701 BZX327700:BZZ327701 CJT327700:CJV327701 CTP327700:CTR327701 DDL327700:DDN327701 DNH327700:DNJ327701 DXD327700:DXF327701 EGZ327700:EHB327701 EQV327700:EQX327701 FAR327700:FAT327701 FKN327700:FKP327701 FUJ327700:FUL327701 GEF327700:GEH327701 GOB327700:GOD327701 GXX327700:GXZ327701 HHT327700:HHV327701 HRP327700:HRR327701 IBL327700:IBN327701 ILH327700:ILJ327701 IVD327700:IVF327701 JEZ327700:JFB327701 JOV327700:JOX327701 JYR327700:JYT327701 KIN327700:KIP327701 KSJ327700:KSL327701 LCF327700:LCH327701 LMB327700:LMD327701 LVX327700:LVZ327701 MFT327700:MFV327701 MPP327700:MPR327701 MZL327700:MZN327701 NJH327700:NJJ327701 NTD327700:NTF327701 OCZ327700:ODB327701 OMV327700:OMX327701 OWR327700:OWT327701 PGN327700:PGP327701 PQJ327700:PQL327701 QAF327700:QAH327701 QKB327700:QKD327701 QTX327700:QTZ327701 RDT327700:RDV327701 RNP327700:RNR327701 RXL327700:RXN327701 SHH327700:SHJ327701 SRD327700:SRF327701 TAZ327700:TBB327701 TKV327700:TKX327701 TUR327700:TUT327701 UEN327700:UEP327701 UOJ327700:UOL327701 UYF327700:UYH327701 VIB327700:VID327701 VRX327700:VRZ327701 WBT327700:WBV327701 WLP327700:WLR327701 WVL327700:WVN327701 C393236:F393237 IZ393236:JB393237 SV393236:SX393237 ACR393236:ACT393237 AMN393236:AMP393237 AWJ393236:AWL393237 BGF393236:BGH393237 BQB393236:BQD393237 BZX393236:BZZ393237 CJT393236:CJV393237 CTP393236:CTR393237 DDL393236:DDN393237 DNH393236:DNJ393237 DXD393236:DXF393237 EGZ393236:EHB393237 EQV393236:EQX393237 FAR393236:FAT393237 FKN393236:FKP393237 FUJ393236:FUL393237 GEF393236:GEH393237 GOB393236:GOD393237 GXX393236:GXZ393237 HHT393236:HHV393237 HRP393236:HRR393237 IBL393236:IBN393237 ILH393236:ILJ393237 IVD393236:IVF393237 JEZ393236:JFB393237 JOV393236:JOX393237 JYR393236:JYT393237 KIN393236:KIP393237 KSJ393236:KSL393237 LCF393236:LCH393237 LMB393236:LMD393237 LVX393236:LVZ393237 MFT393236:MFV393237 MPP393236:MPR393237 MZL393236:MZN393237 NJH393236:NJJ393237 NTD393236:NTF393237 OCZ393236:ODB393237 OMV393236:OMX393237 OWR393236:OWT393237 PGN393236:PGP393237 PQJ393236:PQL393237 QAF393236:QAH393237 QKB393236:QKD393237 QTX393236:QTZ393237 RDT393236:RDV393237 RNP393236:RNR393237 RXL393236:RXN393237 SHH393236:SHJ393237 SRD393236:SRF393237 TAZ393236:TBB393237 TKV393236:TKX393237 TUR393236:TUT393237 UEN393236:UEP393237 UOJ393236:UOL393237 UYF393236:UYH393237 VIB393236:VID393237 VRX393236:VRZ393237 WBT393236:WBV393237 WLP393236:WLR393237 WVL393236:WVN393237 C458772:F458773 IZ458772:JB458773 SV458772:SX458773 ACR458772:ACT458773 AMN458772:AMP458773 AWJ458772:AWL458773 BGF458772:BGH458773 BQB458772:BQD458773 BZX458772:BZZ458773 CJT458772:CJV458773 CTP458772:CTR458773 DDL458772:DDN458773 DNH458772:DNJ458773 DXD458772:DXF458773 EGZ458772:EHB458773 EQV458772:EQX458773 FAR458772:FAT458773 FKN458772:FKP458773 FUJ458772:FUL458773 GEF458772:GEH458773 GOB458772:GOD458773 GXX458772:GXZ458773 HHT458772:HHV458773 HRP458772:HRR458773 IBL458772:IBN458773 ILH458772:ILJ458773 IVD458772:IVF458773 JEZ458772:JFB458773 JOV458772:JOX458773 JYR458772:JYT458773 KIN458772:KIP458773 KSJ458772:KSL458773 LCF458772:LCH458773 LMB458772:LMD458773 LVX458772:LVZ458773 MFT458772:MFV458773 MPP458772:MPR458773 MZL458772:MZN458773 NJH458772:NJJ458773 NTD458772:NTF458773 OCZ458772:ODB458773 OMV458772:OMX458773 OWR458772:OWT458773 PGN458772:PGP458773 PQJ458772:PQL458773 QAF458772:QAH458773 QKB458772:QKD458773 QTX458772:QTZ458773 RDT458772:RDV458773 RNP458772:RNR458773 RXL458772:RXN458773 SHH458772:SHJ458773 SRD458772:SRF458773 TAZ458772:TBB458773 TKV458772:TKX458773 TUR458772:TUT458773 UEN458772:UEP458773 UOJ458772:UOL458773 UYF458772:UYH458773 VIB458772:VID458773 VRX458772:VRZ458773 WBT458772:WBV458773 WLP458772:WLR458773 WVL458772:WVN458773 C524308:F524309 IZ524308:JB524309 SV524308:SX524309 ACR524308:ACT524309 AMN524308:AMP524309 AWJ524308:AWL524309 BGF524308:BGH524309 BQB524308:BQD524309 BZX524308:BZZ524309 CJT524308:CJV524309 CTP524308:CTR524309 DDL524308:DDN524309 DNH524308:DNJ524309 DXD524308:DXF524309 EGZ524308:EHB524309 EQV524308:EQX524309 FAR524308:FAT524309 FKN524308:FKP524309 FUJ524308:FUL524309 GEF524308:GEH524309 GOB524308:GOD524309 GXX524308:GXZ524309 HHT524308:HHV524309 HRP524308:HRR524309 IBL524308:IBN524309 ILH524308:ILJ524309 IVD524308:IVF524309 JEZ524308:JFB524309 JOV524308:JOX524309 JYR524308:JYT524309 KIN524308:KIP524309 KSJ524308:KSL524309 LCF524308:LCH524309 LMB524308:LMD524309 LVX524308:LVZ524309 MFT524308:MFV524309 MPP524308:MPR524309 MZL524308:MZN524309 NJH524308:NJJ524309 NTD524308:NTF524309 OCZ524308:ODB524309 OMV524308:OMX524309 OWR524308:OWT524309 PGN524308:PGP524309 PQJ524308:PQL524309 QAF524308:QAH524309 QKB524308:QKD524309 QTX524308:QTZ524309 RDT524308:RDV524309 RNP524308:RNR524309 RXL524308:RXN524309 SHH524308:SHJ524309 SRD524308:SRF524309 TAZ524308:TBB524309 TKV524308:TKX524309 TUR524308:TUT524309 UEN524308:UEP524309 UOJ524308:UOL524309 UYF524308:UYH524309 VIB524308:VID524309 VRX524308:VRZ524309 WBT524308:WBV524309 WLP524308:WLR524309 WVL524308:WVN524309 C589844:F589845 IZ589844:JB589845 SV589844:SX589845 ACR589844:ACT589845 AMN589844:AMP589845 AWJ589844:AWL589845 BGF589844:BGH589845 BQB589844:BQD589845 BZX589844:BZZ589845 CJT589844:CJV589845 CTP589844:CTR589845 DDL589844:DDN589845 DNH589844:DNJ589845 DXD589844:DXF589845 EGZ589844:EHB589845 EQV589844:EQX589845 FAR589844:FAT589845 FKN589844:FKP589845 FUJ589844:FUL589845 GEF589844:GEH589845 GOB589844:GOD589845 GXX589844:GXZ589845 HHT589844:HHV589845 HRP589844:HRR589845 IBL589844:IBN589845 ILH589844:ILJ589845 IVD589844:IVF589845 JEZ589844:JFB589845 JOV589844:JOX589845 JYR589844:JYT589845 KIN589844:KIP589845 KSJ589844:KSL589845 LCF589844:LCH589845 LMB589844:LMD589845 LVX589844:LVZ589845 MFT589844:MFV589845 MPP589844:MPR589845 MZL589844:MZN589845 NJH589844:NJJ589845 NTD589844:NTF589845 OCZ589844:ODB589845 OMV589844:OMX589845 OWR589844:OWT589845 PGN589844:PGP589845 PQJ589844:PQL589845 QAF589844:QAH589845 QKB589844:QKD589845 QTX589844:QTZ589845 RDT589844:RDV589845 RNP589844:RNR589845 RXL589844:RXN589845 SHH589844:SHJ589845 SRD589844:SRF589845 TAZ589844:TBB589845 TKV589844:TKX589845 TUR589844:TUT589845 UEN589844:UEP589845 UOJ589844:UOL589845 UYF589844:UYH589845 VIB589844:VID589845 VRX589844:VRZ589845 WBT589844:WBV589845 WLP589844:WLR589845 WVL589844:WVN589845 C655380:F655381 IZ655380:JB655381 SV655380:SX655381 ACR655380:ACT655381 AMN655380:AMP655381 AWJ655380:AWL655381 BGF655380:BGH655381 BQB655380:BQD655381 BZX655380:BZZ655381 CJT655380:CJV655381 CTP655380:CTR655381 DDL655380:DDN655381 DNH655380:DNJ655381 DXD655380:DXF655381 EGZ655380:EHB655381 EQV655380:EQX655381 FAR655380:FAT655381 FKN655380:FKP655381 FUJ655380:FUL655381 GEF655380:GEH655381 GOB655380:GOD655381 GXX655380:GXZ655381 HHT655380:HHV655381 HRP655380:HRR655381 IBL655380:IBN655381 ILH655380:ILJ655381 IVD655380:IVF655381 JEZ655380:JFB655381 JOV655380:JOX655381 JYR655380:JYT655381 KIN655380:KIP655381 KSJ655380:KSL655381 LCF655380:LCH655381 LMB655380:LMD655381 LVX655380:LVZ655381 MFT655380:MFV655381 MPP655380:MPR655381 MZL655380:MZN655381 NJH655380:NJJ655381 NTD655380:NTF655381 OCZ655380:ODB655381 OMV655380:OMX655381 OWR655380:OWT655381 PGN655380:PGP655381 PQJ655380:PQL655381 QAF655380:QAH655381 QKB655380:QKD655381 QTX655380:QTZ655381 RDT655380:RDV655381 RNP655380:RNR655381 RXL655380:RXN655381 SHH655380:SHJ655381 SRD655380:SRF655381 TAZ655380:TBB655381 TKV655380:TKX655381 TUR655380:TUT655381 UEN655380:UEP655381 UOJ655380:UOL655381 UYF655380:UYH655381 VIB655380:VID655381 VRX655380:VRZ655381 WBT655380:WBV655381 WLP655380:WLR655381 WVL655380:WVN655381 C720916:F720917 IZ720916:JB720917 SV720916:SX720917 ACR720916:ACT720917 AMN720916:AMP720917 AWJ720916:AWL720917 BGF720916:BGH720917 BQB720916:BQD720917 BZX720916:BZZ720917 CJT720916:CJV720917 CTP720916:CTR720917 DDL720916:DDN720917 DNH720916:DNJ720917 DXD720916:DXF720917 EGZ720916:EHB720917 EQV720916:EQX720917 FAR720916:FAT720917 FKN720916:FKP720917 FUJ720916:FUL720917 GEF720916:GEH720917 GOB720916:GOD720917 GXX720916:GXZ720917 HHT720916:HHV720917 HRP720916:HRR720917 IBL720916:IBN720917 ILH720916:ILJ720917 IVD720916:IVF720917 JEZ720916:JFB720917 JOV720916:JOX720917 JYR720916:JYT720917 KIN720916:KIP720917 KSJ720916:KSL720917 LCF720916:LCH720917 LMB720916:LMD720917 LVX720916:LVZ720917 MFT720916:MFV720917 MPP720916:MPR720917 MZL720916:MZN720917 NJH720916:NJJ720917 NTD720916:NTF720917 OCZ720916:ODB720917 OMV720916:OMX720917 OWR720916:OWT720917 PGN720916:PGP720917 PQJ720916:PQL720917 QAF720916:QAH720917 QKB720916:QKD720917 QTX720916:QTZ720917 RDT720916:RDV720917 RNP720916:RNR720917 RXL720916:RXN720917 SHH720916:SHJ720917 SRD720916:SRF720917 TAZ720916:TBB720917 TKV720916:TKX720917 TUR720916:TUT720917 UEN720916:UEP720917 UOJ720916:UOL720917 UYF720916:UYH720917 VIB720916:VID720917 VRX720916:VRZ720917 WBT720916:WBV720917 WLP720916:WLR720917 WVL720916:WVN720917 C786452:F786453 IZ786452:JB786453 SV786452:SX786453 ACR786452:ACT786453 AMN786452:AMP786453 AWJ786452:AWL786453 BGF786452:BGH786453 BQB786452:BQD786453 BZX786452:BZZ786453 CJT786452:CJV786453 CTP786452:CTR786453 DDL786452:DDN786453 DNH786452:DNJ786453 DXD786452:DXF786453 EGZ786452:EHB786453 EQV786452:EQX786453 FAR786452:FAT786453 FKN786452:FKP786453 FUJ786452:FUL786453 GEF786452:GEH786453 GOB786452:GOD786453 GXX786452:GXZ786453 HHT786452:HHV786453 HRP786452:HRR786453 IBL786452:IBN786453 ILH786452:ILJ786453 IVD786452:IVF786453 JEZ786452:JFB786453 JOV786452:JOX786453 JYR786452:JYT786453 KIN786452:KIP786453 KSJ786452:KSL786453 LCF786452:LCH786453 LMB786452:LMD786453 LVX786452:LVZ786453 MFT786452:MFV786453 MPP786452:MPR786453 MZL786452:MZN786453 NJH786452:NJJ786453 NTD786452:NTF786453 OCZ786452:ODB786453 OMV786452:OMX786453 OWR786452:OWT786453 PGN786452:PGP786453 PQJ786452:PQL786453 QAF786452:QAH786453 QKB786452:QKD786453 QTX786452:QTZ786453 RDT786452:RDV786453 RNP786452:RNR786453 RXL786452:RXN786453 SHH786452:SHJ786453 SRD786452:SRF786453 TAZ786452:TBB786453 TKV786452:TKX786453 TUR786452:TUT786453 UEN786452:UEP786453 UOJ786452:UOL786453 UYF786452:UYH786453 VIB786452:VID786453 VRX786452:VRZ786453 WBT786452:WBV786453 WLP786452:WLR786453 WVL786452:WVN786453 C851988:F851989 IZ851988:JB851989 SV851988:SX851989 ACR851988:ACT851989 AMN851988:AMP851989 AWJ851988:AWL851989 BGF851988:BGH851989 BQB851988:BQD851989 BZX851988:BZZ851989 CJT851988:CJV851989 CTP851988:CTR851989 DDL851988:DDN851989 DNH851988:DNJ851989 DXD851988:DXF851989 EGZ851988:EHB851989 EQV851988:EQX851989 FAR851988:FAT851989 FKN851988:FKP851989 FUJ851988:FUL851989 GEF851988:GEH851989 GOB851988:GOD851989 GXX851988:GXZ851989 HHT851988:HHV851989 HRP851988:HRR851989 IBL851988:IBN851989 ILH851988:ILJ851989 IVD851988:IVF851989 JEZ851988:JFB851989 JOV851988:JOX851989 JYR851988:JYT851989 KIN851988:KIP851989 KSJ851988:KSL851989 LCF851988:LCH851989 LMB851988:LMD851989 LVX851988:LVZ851989 MFT851988:MFV851989 MPP851988:MPR851989 MZL851988:MZN851989 NJH851988:NJJ851989 NTD851988:NTF851989 OCZ851988:ODB851989 OMV851988:OMX851989 OWR851988:OWT851989 PGN851988:PGP851989 PQJ851988:PQL851989 QAF851988:QAH851989 QKB851988:QKD851989 QTX851988:QTZ851989 RDT851988:RDV851989 RNP851988:RNR851989 RXL851988:RXN851989 SHH851988:SHJ851989 SRD851988:SRF851989 TAZ851988:TBB851989 TKV851988:TKX851989 TUR851988:TUT851989 UEN851988:UEP851989 UOJ851988:UOL851989 UYF851988:UYH851989 VIB851988:VID851989 VRX851988:VRZ851989 WBT851988:WBV851989 WLP851988:WLR851989 WVL851988:WVN851989 C917524:F917525 IZ917524:JB917525 SV917524:SX917525 ACR917524:ACT917525 AMN917524:AMP917525 AWJ917524:AWL917525 BGF917524:BGH917525 BQB917524:BQD917525 BZX917524:BZZ917525 CJT917524:CJV917525 CTP917524:CTR917525 DDL917524:DDN917525 DNH917524:DNJ917525 DXD917524:DXF917525 EGZ917524:EHB917525 EQV917524:EQX917525 FAR917524:FAT917525 FKN917524:FKP917525 FUJ917524:FUL917525 GEF917524:GEH917525 GOB917524:GOD917525 GXX917524:GXZ917525 HHT917524:HHV917525 HRP917524:HRR917525 IBL917524:IBN917525 ILH917524:ILJ917525 IVD917524:IVF917525 JEZ917524:JFB917525 JOV917524:JOX917525 JYR917524:JYT917525 KIN917524:KIP917525 KSJ917524:KSL917525 LCF917524:LCH917525 LMB917524:LMD917525 LVX917524:LVZ917525 MFT917524:MFV917525 MPP917524:MPR917525 MZL917524:MZN917525 NJH917524:NJJ917525 NTD917524:NTF917525 OCZ917524:ODB917525 OMV917524:OMX917525 OWR917524:OWT917525 PGN917524:PGP917525 PQJ917524:PQL917525 QAF917524:QAH917525 QKB917524:QKD917525 QTX917524:QTZ917525 RDT917524:RDV917525 RNP917524:RNR917525 RXL917524:RXN917525 SHH917524:SHJ917525 SRD917524:SRF917525 TAZ917524:TBB917525 TKV917524:TKX917525 TUR917524:TUT917525 UEN917524:UEP917525 UOJ917524:UOL917525 UYF917524:UYH917525 VIB917524:VID917525 VRX917524:VRZ917525 WBT917524:WBV917525 WLP917524:WLR917525 WVL917524:WVN917525 C983060:F983061 IZ983060:JB983061 SV983060:SX983061 ACR983060:ACT983061 AMN983060:AMP983061 AWJ983060:AWL983061 BGF983060:BGH983061 BQB983060:BQD983061 BZX983060:BZZ983061 CJT983060:CJV983061 CTP983060:CTR983061 DDL983060:DDN983061 DNH983060:DNJ983061 DXD983060:DXF983061 EGZ983060:EHB983061 EQV983060:EQX983061 FAR983060:FAT983061 FKN983060:FKP983061 FUJ983060:FUL983061 GEF983060:GEH983061 GOB983060:GOD983061 GXX983060:GXZ983061 HHT983060:HHV983061 HRP983060:HRR983061 IBL983060:IBN983061 ILH983060:ILJ983061 IVD983060:IVF983061 JEZ983060:JFB983061 JOV983060:JOX983061 JYR983060:JYT983061 KIN983060:KIP983061 KSJ983060:KSL983061 LCF983060:LCH983061 LMB983060:LMD983061 LVX983060:LVZ983061 MFT983060:MFV983061 MPP983060:MPR983061 MZL983060:MZN983061 NJH983060:NJJ983061 NTD983060:NTF983061 OCZ983060:ODB983061 OMV983060:OMX983061 OWR983060:OWT983061 PGN983060:PGP983061 PQJ983060:PQL983061 QAF983060:QAH983061 QKB983060:QKD983061 QTX983060:QTZ983061 RDT983060:RDV983061 RNP983060:RNR983061 RXL983060:RXN983061 SHH983060:SHJ983061 SRD983060:SRF983061 TAZ983060:TBB983061 TKV983060:TKX983061 TUR983060:TUT983061 UEN983060:UEP983061 UOJ983060:UOL983061 UYF983060:UYH983061 VIB983060:VID983061 VRX983060:VRZ983061 WBT983060:WBV983061">
      <formula1>$G$56:$G$66</formula1>
    </dataValidation>
    <dataValidation type="list" allowBlank="1" showErrorMessage="1" promptTitle="Step 1:  Choose a health plan." prompt="_x000a_Step 2:  Enter the number of years of service credit that apply." sqref="C10:F10">
      <formula1>$D$51:$D$53</formula1>
    </dataValidation>
  </dataValidations>
  <hyperlinks>
    <hyperlink ref="H38" r:id="rId1"/>
    <hyperlink ref="H38:I38" r:id="rId2" display="www.medicare.gov"/>
    <hyperlink ref="C47" r:id="rId3" display="More information:  UC retiree health &amp; welfare benefits eligibility rules"/>
  </hyperlinks>
  <pageMargins left="0.25" right="0.25" top="0.75" bottom="0.75" header="0.3" footer="0.3"/>
  <pageSetup scale="97" orientation="portrait" r:id="rId4"/>
  <ignoredErrors>
    <ignoredError sqref="H24:I25 H29:I29 F23:F30 H26:H28 H30:I30 I26:I28 F20:F22 H20:H23 I17" evalErro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583"/>
  <sheetViews>
    <sheetView showGridLines="0" showRowColHeaders="0" zoomScale="150" zoomScaleNormal="150" workbookViewId="0">
      <selection activeCell="G4" sqref="G4"/>
    </sheetView>
  </sheetViews>
  <sheetFormatPr defaultRowHeight="12.75"/>
  <cols>
    <col min="1" max="1" width="7.7109375" style="33" customWidth="1"/>
    <col min="2" max="9" width="7.28515625" style="33" customWidth="1"/>
    <col min="10" max="10" width="8.7109375" style="33" customWidth="1"/>
    <col min="11" max="18" width="7.28515625" style="42" customWidth="1"/>
    <col min="19" max="22" width="9.140625" style="42"/>
    <col min="23" max="26" width="9.140625" style="35"/>
    <col min="27" max="262" width="9.140625" style="33"/>
    <col min="263" max="263" width="2.28515625" style="33" customWidth="1"/>
    <col min="264" max="264" width="6.28515625" style="33" customWidth="1"/>
    <col min="265" max="269" width="16.7109375" style="33" customWidth="1"/>
    <col min="270" max="270" width="2.140625" style="33" customWidth="1"/>
    <col min="271" max="271" width="22" style="33" bestFit="1" customWidth="1"/>
    <col min="272" max="518" width="9.140625" style="33"/>
    <col min="519" max="519" width="2.28515625" style="33" customWidth="1"/>
    <col min="520" max="520" width="6.28515625" style="33" customWidth="1"/>
    <col min="521" max="525" width="16.7109375" style="33" customWidth="1"/>
    <col min="526" max="526" width="2.140625" style="33" customWidth="1"/>
    <col min="527" max="527" width="22" style="33" bestFit="1" customWidth="1"/>
    <col min="528" max="774" width="9.140625" style="33"/>
    <col min="775" max="775" width="2.28515625" style="33" customWidth="1"/>
    <col min="776" max="776" width="6.28515625" style="33" customWidth="1"/>
    <col min="777" max="781" width="16.7109375" style="33" customWidth="1"/>
    <col min="782" max="782" width="2.140625" style="33" customWidth="1"/>
    <col min="783" max="783" width="22" style="33" bestFit="1" customWidth="1"/>
    <col min="784" max="1030" width="9.140625" style="33"/>
    <col min="1031" max="1031" width="2.28515625" style="33" customWidth="1"/>
    <col min="1032" max="1032" width="6.28515625" style="33" customWidth="1"/>
    <col min="1033" max="1037" width="16.7109375" style="33" customWidth="1"/>
    <col min="1038" max="1038" width="2.140625" style="33" customWidth="1"/>
    <col min="1039" max="1039" width="22" style="33" bestFit="1" customWidth="1"/>
    <col min="1040" max="1286" width="9.140625" style="33"/>
    <col min="1287" max="1287" width="2.28515625" style="33" customWidth="1"/>
    <col min="1288" max="1288" width="6.28515625" style="33" customWidth="1"/>
    <col min="1289" max="1293" width="16.7109375" style="33" customWidth="1"/>
    <col min="1294" max="1294" width="2.140625" style="33" customWidth="1"/>
    <col min="1295" max="1295" width="22" style="33" bestFit="1" customWidth="1"/>
    <col min="1296" max="1542" width="9.140625" style="33"/>
    <col min="1543" max="1543" width="2.28515625" style="33" customWidth="1"/>
    <col min="1544" max="1544" width="6.28515625" style="33" customWidth="1"/>
    <col min="1545" max="1549" width="16.7109375" style="33" customWidth="1"/>
    <col min="1550" max="1550" width="2.140625" style="33" customWidth="1"/>
    <col min="1551" max="1551" width="22" style="33" bestFit="1" customWidth="1"/>
    <col min="1552" max="1798" width="9.140625" style="33"/>
    <col min="1799" max="1799" width="2.28515625" style="33" customWidth="1"/>
    <col min="1800" max="1800" width="6.28515625" style="33" customWidth="1"/>
    <col min="1801" max="1805" width="16.7109375" style="33" customWidth="1"/>
    <col min="1806" max="1806" width="2.140625" style="33" customWidth="1"/>
    <col min="1807" max="1807" width="22" style="33" bestFit="1" customWidth="1"/>
    <col min="1808" max="2054" width="9.140625" style="33"/>
    <col min="2055" max="2055" width="2.28515625" style="33" customWidth="1"/>
    <col min="2056" max="2056" width="6.28515625" style="33" customWidth="1"/>
    <col min="2057" max="2061" width="16.7109375" style="33" customWidth="1"/>
    <col min="2062" max="2062" width="2.140625" style="33" customWidth="1"/>
    <col min="2063" max="2063" width="22" style="33" bestFit="1" customWidth="1"/>
    <col min="2064" max="2310" width="9.140625" style="33"/>
    <col min="2311" max="2311" width="2.28515625" style="33" customWidth="1"/>
    <col min="2312" max="2312" width="6.28515625" style="33" customWidth="1"/>
    <col min="2313" max="2317" width="16.7109375" style="33" customWidth="1"/>
    <col min="2318" max="2318" width="2.140625" style="33" customWidth="1"/>
    <col min="2319" max="2319" width="22" style="33" bestFit="1" customWidth="1"/>
    <col min="2320" max="2566" width="9.140625" style="33"/>
    <col min="2567" max="2567" width="2.28515625" style="33" customWidth="1"/>
    <col min="2568" max="2568" width="6.28515625" style="33" customWidth="1"/>
    <col min="2569" max="2573" width="16.7109375" style="33" customWidth="1"/>
    <col min="2574" max="2574" width="2.140625" style="33" customWidth="1"/>
    <col min="2575" max="2575" width="22" style="33" bestFit="1" customWidth="1"/>
    <col min="2576" max="2822" width="9.140625" style="33"/>
    <col min="2823" max="2823" width="2.28515625" style="33" customWidth="1"/>
    <col min="2824" max="2824" width="6.28515625" style="33" customWidth="1"/>
    <col min="2825" max="2829" width="16.7109375" style="33" customWidth="1"/>
    <col min="2830" max="2830" width="2.140625" style="33" customWidth="1"/>
    <col min="2831" max="2831" width="22" style="33" bestFit="1" customWidth="1"/>
    <col min="2832" max="3078" width="9.140625" style="33"/>
    <col min="3079" max="3079" width="2.28515625" style="33" customWidth="1"/>
    <col min="3080" max="3080" width="6.28515625" style="33" customWidth="1"/>
    <col min="3081" max="3085" width="16.7109375" style="33" customWidth="1"/>
    <col min="3086" max="3086" width="2.140625" style="33" customWidth="1"/>
    <col min="3087" max="3087" width="22" style="33" bestFit="1" customWidth="1"/>
    <col min="3088" max="3334" width="9.140625" style="33"/>
    <col min="3335" max="3335" width="2.28515625" style="33" customWidth="1"/>
    <col min="3336" max="3336" width="6.28515625" style="33" customWidth="1"/>
    <col min="3337" max="3341" width="16.7109375" style="33" customWidth="1"/>
    <col min="3342" max="3342" width="2.140625" style="33" customWidth="1"/>
    <col min="3343" max="3343" width="22" style="33" bestFit="1" customWidth="1"/>
    <col min="3344" max="3590" width="9.140625" style="33"/>
    <col min="3591" max="3591" width="2.28515625" style="33" customWidth="1"/>
    <col min="3592" max="3592" width="6.28515625" style="33" customWidth="1"/>
    <col min="3593" max="3597" width="16.7109375" style="33" customWidth="1"/>
    <col min="3598" max="3598" width="2.140625" style="33" customWidth="1"/>
    <col min="3599" max="3599" width="22" style="33" bestFit="1" customWidth="1"/>
    <col min="3600" max="3846" width="9.140625" style="33"/>
    <col min="3847" max="3847" width="2.28515625" style="33" customWidth="1"/>
    <col min="3848" max="3848" width="6.28515625" style="33" customWidth="1"/>
    <col min="3849" max="3853" width="16.7109375" style="33" customWidth="1"/>
    <col min="3854" max="3854" width="2.140625" style="33" customWidth="1"/>
    <col min="3855" max="3855" width="22" style="33" bestFit="1" customWidth="1"/>
    <col min="3856" max="4102" width="9.140625" style="33"/>
    <col min="4103" max="4103" width="2.28515625" style="33" customWidth="1"/>
    <col min="4104" max="4104" width="6.28515625" style="33" customWidth="1"/>
    <col min="4105" max="4109" width="16.7109375" style="33" customWidth="1"/>
    <col min="4110" max="4110" width="2.140625" style="33" customWidth="1"/>
    <col min="4111" max="4111" width="22" style="33" bestFit="1" customWidth="1"/>
    <col min="4112" max="4358" width="9.140625" style="33"/>
    <col min="4359" max="4359" width="2.28515625" style="33" customWidth="1"/>
    <col min="4360" max="4360" width="6.28515625" style="33" customWidth="1"/>
    <col min="4361" max="4365" width="16.7109375" style="33" customWidth="1"/>
    <col min="4366" max="4366" width="2.140625" style="33" customWidth="1"/>
    <col min="4367" max="4367" width="22" style="33" bestFit="1" customWidth="1"/>
    <col min="4368" max="4614" width="9.140625" style="33"/>
    <col min="4615" max="4615" width="2.28515625" style="33" customWidth="1"/>
    <col min="4616" max="4616" width="6.28515625" style="33" customWidth="1"/>
    <col min="4617" max="4621" width="16.7109375" style="33" customWidth="1"/>
    <col min="4622" max="4622" width="2.140625" style="33" customWidth="1"/>
    <col min="4623" max="4623" width="22" style="33" bestFit="1" customWidth="1"/>
    <col min="4624" max="4870" width="9.140625" style="33"/>
    <col min="4871" max="4871" width="2.28515625" style="33" customWidth="1"/>
    <col min="4872" max="4872" width="6.28515625" style="33" customWidth="1"/>
    <col min="4873" max="4877" width="16.7109375" style="33" customWidth="1"/>
    <col min="4878" max="4878" width="2.140625" style="33" customWidth="1"/>
    <col min="4879" max="4879" width="22" style="33" bestFit="1" customWidth="1"/>
    <col min="4880" max="5126" width="9.140625" style="33"/>
    <col min="5127" max="5127" width="2.28515625" style="33" customWidth="1"/>
    <col min="5128" max="5128" width="6.28515625" style="33" customWidth="1"/>
    <col min="5129" max="5133" width="16.7109375" style="33" customWidth="1"/>
    <col min="5134" max="5134" width="2.140625" style="33" customWidth="1"/>
    <col min="5135" max="5135" width="22" style="33" bestFit="1" customWidth="1"/>
    <col min="5136" max="5382" width="9.140625" style="33"/>
    <col min="5383" max="5383" width="2.28515625" style="33" customWidth="1"/>
    <col min="5384" max="5384" width="6.28515625" style="33" customWidth="1"/>
    <col min="5385" max="5389" width="16.7109375" style="33" customWidth="1"/>
    <col min="5390" max="5390" width="2.140625" style="33" customWidth="1"/>
    <col min="5391" max="5391" width="22" style="33" bestFit="1" customWidth="1"/>
    <col min="5392" max="5638" width="9.140625" style="33"/>
    <col min="5639" max="5639" width="2.28515625" style="33" customWidth="1"/>
    <col min="5640" max="5640" width="6.28515625" style="33" customWidth="1"/>
    <col min="5641" max="5645" width="16.7109375" style="33" customWidth="1"/>
    <col min="5646" max="5646" width="2.140625" style="33" customWidth="1"/>
    <col min="5647" max="5647" width="22" style="33" bestFit="1" customWidth="1"/>
    <col min="5648" max="5894" width="9.140625" style="33"/>
    <col min="5895" max="5895" width="2.28515625" style="33" customWidth="1"/>
    <col min="5896" max="5896" width="6.28515625" style="33" customWidth="1"/>
    <col min="5897" max="5901" width="16.7109375" style="33" customWidth="1"/>
    <col min="5902" max="5902" width="2.140625" style="33" customWidth="1"/>
    <col min="5903" max="5903" width="22" style="33" bestFit="1" customWidth="1"/>
    <col min="5904" max="6150" width="9.140625" style="33"/>
    <col min="6151" max="6151" width="2.28515625" style="33" customWidth="1"/>
    <col min="6152" max="6152" width="6.28515625" style="33" customWidth="1"/>
    <col min="6153" max="6157" width="16.7109375" style="33" customWidth="1"/>
    <col min="6158" max="6158" width="2.140625" style="33" customWidth="1"/>
    <col min="6159" max="6159" width="22" style="33" bestFit="1" customWidth="1"/>
    <col min="6160" max="6406" width="9.140625" style="33"/>
    <col min="6407" max="6407" width="2.28515625" style="33" customWidth="1"/>
    <col min="6408" max="6408" width="6.28515625" style="33" customWidth="1"/>
    <col min="6409" max="6413" width="16.7109375" style="33" customWidth="1"/>
    <col min="6414" max="6414" width="2.140625" style="33" customWidth="1"/>
    <col min="6415" max="6415" width="22" style="33" bestFit="1" customWidth="1"/>
    <col min="6416" max="6662" width="9.140625" style="33"/>
    <col min="6663" max="6663" width="2.28515625" style="33" customWidth="1"/>
    <col min="6664" max="6664" width="6.28515625" style="33" customWidth="1"/>
    <col min="6665" max="6669" width="16.7109375" style="33" customWidth="1"/>
    <col min="6670" max="6670" width="2.140625" style="33" customWidth="1"/>
    <col min="6671" max="6671" width="22" style="33" bestFit="1" customWidth="1"/>
    <col min="6672" max="6918" width="9.140625" style="33"/>
    <col min="6919" max="6919" width="2.28515625" style="33" customWidth="1"/>
    <col min="6920" max="6920" width="6.28515625" style="33" customWidth="1"/>
    <col min="6921" max="6925" width="16.7109375" style="33" customWidth="1"/>
    <col min="6926" max="6926" width="2.140625" style="33" customWidth="1"/>
    <col min="6927" max="6927" width="22" style="33" bestFit="1" customWidth="1"/>
    <col min="6928" max="7174" width="9.140625" style="33"/>
    <col min="7175" max="7175" width="2.28515625" style="33" customWidth="1"/>
    <col min="7176" max="7176" width="6.28515625" style="33" customWidth="1"/>
    <col min="7177" max="7181" width="16.7109375" style="33" customWidth="1"/>
    <col min="7182" max="7182" width="2.140625" style="33" customWidth="1"/>
    <col min="7183" max="7183" width="22" style="33" bestFit="1" customWidth="1"/>
    <col min="7184" max="7430" width="9.140625" style="33"/>
    <col min="7431" max="7431" width="2.28515625" style="33" customWidth="1"/>
    <col min="7432" max="7432" width="6.28515625" style="33" customWidth="1"/>
    <col min="7433" max="7437" width="16.7109375" style="33" customWidth="1"/>
    <col min="7438" max="7438" width="2.140625" style="33" customWidth="1"/>
    <col min="7439" max="7439" width="22" style="33" bestFit="1" customWidth="1"/>
    <col min="7440" max="7686" width="9.140625" style="33"/>
    <col min="7687" max="7687" width="2.28515625" style="33" customWidth="1"/>
    <col min="7688" max="7688" width="6.28515625" style="33" customWidth="1"/>
    <col min="7689" max="7693" width="16.7109375" style="33" customWidth="1"/>
    <col min="7694" max="7694" width="2.140625" style="33" customWidth="1"/>
    <col min="7695" max="7695" width="22" style="33" bestFit="1" customWidth="1"/>
    <col min="7696" max="7942" width="9.140625" style="33"/>
    <col min="7943" max="7943" width="2.28515625" style="33" customWidth="1"/>
    <col min="7944" max="7944" width="6.28515625" style="33" customWidth="1"/>
    <col min="7945" max="7949" width="16.7109375" style="33" customWidth="1"/>
    <col min="7950" max="7950" width="2.140625" style="33" customWidth="1"/>
    <col min="7951" max="7951" width="22" style="33" bestFit="1" customWidth="1"/>
    <col min="7952" max="8198" width="9.140625" style="33"/>
    <col min="8199" max="8199" width="2.28515625" style="33" customWidth="1"/>
    <col min="8200" max="8200" width="6.28515625" style="33" customWidth="1"/>
    <col min="8201" max="8205" width="16.7109375" style="33" customWidth="1"/>
    <col min="8206" max="8206" width="2.140625" style="33" customWidth="1"/>
    <col min="8207" max="8207" width="22" style="33" bestFit="1" customWidth="1"/>
    <col min="8208" max="8454" width="9.140625" style="33"/>
    <col min="8455" max="8455" width="2.28515625" style="33" customWidth="1"/>
    <col min="8456" max="8456" width="6.28515625" style="33" customWidth="1"/>
    <col min="8457" max="8461" width="16.7109375" style="33" customWidth="1"/>
    <col min="8462" max="8462" width="2.140625" style="33" customWidth="1"/>
    <col min="8463" max="8463" width="22" style="33" bestFit="1" customWidth="1"/>
    <col min="8464" max="8710" width="9.140625" style="33"/>
    <col min="8711" max="8711" width="2.28515625" style="33" customWidth="1"/>
    <col min="8712" max="8712" width="6.28515625" style="33" customWidth="1"/>
    <col min="8713" max="8717" width="16.7109375" style="33" customWidth="1"/>
    <col min="8718" max="8718" width="2.140625" style="33" customWidth="1"/>
    <col min="8719" max="8719" width="22" style="33" bestFit="1" customWidth="1"/>
    <col min="8720" max="8966" width="9.140625" style="33"/>
    <col min="8967" max="8967" width="2.28515625" style="33" customWidth="1"/>
    <col min="8968" max="8968" width="6.28515625" style="33" customWidth="1"/>
    <col min="8969" max="8973" width="16.7109375" style="33" customWidth="1"/>
    <col min="8974" max="8974" width="2.140625" style="33" customWidth="1"/>
    <col min="8975" max="8975" width="22" style="33" bestFit="1" customWidth="1"/>
    <col min="8976" max="9222" width="9.140625" style="33"/>
    <col min="9223" max="9223" width="2.28515625" style="33" customWidth="1"/>
    <col min="9224" max="9224" width="6.28515625" style="33" customWidth="1"/>
    <col min="9225" max="9229" width="16.7109375" style="33" customWidth="1"/>
    <col min="9230" max="9230" width="2.140625" style="33" customWidth="1"/>
    <col min="9231" max="9231" width="22" style="33" bestFit="1" customWidth="1"/>
    <col min="9232" max="9478" width="9.140625" style="33"/>
    <col min="9479" max="9479" width="2.28515625" style="33" customWidth="1"/>
    <col min="9480" max="9480" width="6.28515625" style="33" customWidth="1"/>
    <col min="9481" max="9485" width="16.7109375" style="33" customWidth="1"/>
    <col min="9486" max="9486" width="2.140625" style="33" customWidth="1"/>
    <col min="9487" max="9487" width="22" style="33" bestFit="1" customWidth="1"/>
    <col min="9488" max="9734" width="9.140625" style="33"/>
    <col min="9735" max="9735" width="2.28515625" style="33" customWidth="1"/>
    <col min="9736" max="9736" width="6.28515625" style="33" customWidth="1"/>
    <col min="9737" max="9741" width="16.7109375" style="33" customWidth="1"/>
    <col min="9742" max="9742" width="2.140625" style="33" customWidth="1"/>
    <col min="9743" max="9743" width="22" style="33" bestFit="1" customWidth="1"/>
    <col min="9744" max="9990" width="9.140625" style="33"/>
    <col min="9991" max="9991" width="2.28515625" style="33" customWidth="1"/>
    <col min="9992" max="9992" width="6.28515625" style="33" customWidth="1"/>
    <col min="9993" max="9997" width="16.7109375" style="33" customWidth="1"/>
    <col min="9998" max="9998" width="2.140625" style="33" customWidth="1"/>
    <col min="9999" max="9999" width="22" style="33" bestFit="1" customWidth="1"/>
    <col min="10000" max="10246" width="9.140625" style="33"/>
    <col min="10247" max="10247" width="2.28515625" style="33" customWidth="1"/>
    <col min="10248" max="10248" width="6.28515625" style="33" customWidth="1"/>
    <col min="10249" max="10253" width="16.7109375" style="33" customWidth="1"/>
    <col min="10254" max="10254" width="2.140625" style="33" customWidth="1"/>
    <col min="10255" max="10255" width="22" style="33" bestFit="1" customWidth="1"/>
    <col min="10256" max="10502" width="9.140625" style="33"/>
    <col min="10503" max="10503" width="2.28515625" style="33" customWidth="1"/>
    <col min="10504" max="10504" width="6.28515625" style="33" customWidth="1"/>
    <col min="10505" max="10509" width="16.7109375" style="33" customWidth="1"/>
    <col min="10510" max="10510" width="2.140625" style="33" customWidth="1"/>
    <col min="10511" max="10511" width="22" style="33" bestFit="1" customWidth="1"/>
    <col min="10512" max="10758" width="9.140625" style="33"/>
    <col min="10759" max="10759" width="2.28515625" style="33" customWidth="1"/>
    <col min="10760" max="10760" width="6.28515625" style="33" customWidth="1"/>
    <col min="10761" max="10765" width="16.7109375" style="33" customWidth="1"/>
    <col min="10766" max="10766" width="2.140625" style="33" customWidth="1"/>
    <col min="10767" max="10767" width="22" style="33" bestFit="1" customWidth="1"/>
    <col min="10768" max="11014" width="9.140625" style="33"/>
    <col min="11015" max="11015" width="2.28515625" style="33" customWidth="1"/>
    <col min="11016" max="11016" width="6.28515625" style="33" customWidth="1"/>
    <col min="11017" max="11021" width="16.7109375" style="33" customWidth="1"/>
    <col min="11022" max="11022" width="2.140625" style="33" customWidth="1"/>
    <col min="11023" max="11023" width="22" style="33" bestFit="1" customWidth="1"/>
    <col min="11024" max="11270" width="9.140625" style="33"/>
    <col min="11271" max="11271" width="2.28515625" style="33" customWidth="1"/>
    <col min="11272" max="11272" width="6.28515625" style="33" customWidth="1"/>
    <col min="11273" max="11277" width="16.7109375" style="33" customWidth="1"/>
    <col min="11278" max="11278" width="2.140625" style="33" customWidth="1"/>
    <col min="11279" max="11279" width="22" style="33" bestFit="1" customWidth="1"/>
    <col min="11280" max="11526" width="9.140625" style="33"/>
    <col min="11527" max="11527" width="2.28515625" style="33" customWidth="1"/>
    <col min="11528" max="11528" width="6.28515625" style="33" customWidth="1"/>
    <col min="11529" max="11533" width="16.7109375" style="33" customWidth="1"/>
    <col min="11534" max="11534" width="2.140625" style="33" customWidth="1"/>
    <col min="11535" max="11535" width="22" style="33" bestFit="1" customWidth="1"/>
    <col min="11536" max="11782" width="9.140625" style="33"/>
    <col min="11783" max="11783" width="2.28515625" style="33" customWidth="1"/>
    <col min="11784" max="11784" width="6.28515625" style="33" customWidth="1"/>
    <col min="11785" max="11789" width="16.7109375" style="33" customWidth="1"/>
    <col min="11790" max="11790" width="2.140625" style="33" customWidth="1"/>
    <col min="11791" max="11791" width="22" style="33" bestFit="1" customWidth="1"/>
    <col min="11792" max="12038" width="9.140625" style="33"/>
    <col min="12039" max="12039" width="2.28515625" style="33" customWidth="1"/>
    <col min="12040" max="12040" width="6.28515625" style="33" customWidth="1"/>
    <col min="12041" max="12045" width="16.7109375" style="33" customWidth="1"/>
    <col min="12046" max="12046" width="2.140625" style="33" customWidth="1"/>
    <col min="12047" max="12047" width="22" style="33" bestFit="1" customWidth="1"/>
    <col min="12048" max="12294" width="9.140625" style="33"/>
    <col min="12295" max="12295" width="2.28515625" style="33" customWidth="1"/>
    <col min="12296" max="12296" width="6.28515625" style="33" customWidth="1"/>
    <col min="12297" max="12301" width="16.7109375" style="33" customWidth="1"/>
    <col min="12302" max="12302" width="2.140625" style="33" customWidth="1"/>
    <col min="12303" max="12303" width="22" style="33" bestFit="1" customWidth="1"/>
    <col min="12304" max="12550" width="9.140625" style="33"/>
    <col min="12551" max="12551" width="2.28515625" style="33" customWidth="1"/>
    <col min="12552" max="12552" width="6.28515625" style="33" customWidth="1"/>
    <col min="12553" max="12557" width="16.7109375" style="33" customWidth="1"/>
    <col min="12558" max="12558" width="2.140625" style="33" customWidth="1"/>
    <col min="12559" max="12559" width="22" style="33" bestFit="1" customWidth="1"/>
    <col min="12560" max="12806" width="9.140625" style="33"/>
    <col min="12807" max="12807" width="2.28515625" style="33" customWidth="1"/>
    <col min="12808" max="12808" width="6.28515625" style="33" customWidth="1"/>
    <col min="12809" max="12813" width="16.7109375" style="33" customWidth="1"/>
    <col min="12814" max="12814" width="2.140625" style="33" customWidth="1"/>
    <col min="12815" max="12815" width="22" style="33" bestFit="1" customWidth="1"/>
    <col min="12816" max="13062" width="9.140625" style="33"/>
    <col min="13063" max="13063" width="2.28515625" style="33" customWidth="1"/>
    <col min="13064" max="13064" width="6.28515625" style="33" customWidth="1"/>
    <col min="13065" max="13069" width="16.7109375" style="33" customWidth="1"/>
    <col min="13070" max="13070" width="2.140625" style="33" customWidth="1"/>
    <col min="13071" max="13071" width="22" style="33" bestFit="1" customWidth="1"/>
    <col min="13072" max="13318" width="9.140625" style="33"/>
    <col min="13319" max="13319" width="2.28515625" style="33" customWidth="1"/>
    <col min="13320" max="13320" width="6.28515625" style="33" customWidth="1"/>
    <col min="13321" max="13325" width="16.7109375" style="33" customWidth="1"/>
    <col min="13326" max="13326" width="2.140625" style="33" customWidth="1"/>
    <col min="13327" max="13327" width="22" style="33" bestFit="1" customWidth="1"/>
    <col min="13328" max="13574" width="9.140625" style="33"/>
    <col min="13575" max="13575" width="2.28515625" style="33" customWidth="1"/>
    <col min="13576" max="13576" width="6.28515625" style="33" customWidth="1"/>
    <col min="13577" max="13581" width="16.7109375" style="33" customWidth="1"/>
    <col min="13582" max="13582" width="2.140625" style="33" customWidth="1"/>
    <col min="13583" max="13583" width="22" style="33" bestFit="1" customWidth="1"/>
    <col min="13584" max="13830" width="9.140625" style="33"/>
    <col min="13831" max="13831" width="2.28515625" style="33" customWidth="1"/>
    <col min="13832" max="13832" width="6.28515625" style="33" customWidth="1"/>
    <col min="13833" max="13837" width="16.7109375" style="33" customWidth="1"/>
    <col min="13838" max="13838" width="2.140625" style="33" customWidth="1"/>
    <col min="13839" max="13839" width="22" style="33" bestFit="1" customWidth="1"/>
    <col min="13840" max="14086" width="9.140625" style="33"/>
    <col min="14087" max="14087" width="2.28515625" style="33" customWidth="1"/>
    <col min="14088" max="14088" width="6.28515625" style="33" customWidth="1"/>
    <col min="14089" max="14093" width="16.7109375" style="33" customWidth="1"/>
    <col min="14094" max="14094" width="2.140625" style="33" customWidth="1"/>
    <col min="14095" max="14095" width="22" style="33" bestFit="1" customWidth="1"/>
    <col min="14096" max="14342" width="9.140625" style="33"/>
    <col min="14343" max="14343" width="2.28515625" style="33" customWidth="1"/>
    <col min="14344" max="14344" width="6.28515625" style="33" customWidth="1"/>
    <col min="14345" max="14349" width="16.7109375" style="33" customWidth="1"/>
    <col min="14350" max="14350" width="2.140625" style="33" customWidth="1"/>
    <col min="14351" max="14351" width="22" style="33" bestFit="1" customWidth="1"/>
    <col min="14352" max="14598" width="9.140625" style="33"/>
    <col min="14599" max="14599" width="2.28515625" style="33" customWidth="1"/>
    <col min="14600" max="14600" width="6.28515625" style="33" customWidth="1"/>
    <col min="14601" max="14605" width="16.7109375" style="33" customWidth="1"/>
    <col min="14606" max="14606" width="2.140625" style="33" customWidth="1"/>
    <col min="14607" max="14607" width="22" style="33" bestFit="1" customWidth="1"/>
    <col min="14608" max="14854" width="9.140625" style="33"/>
    <col min="14855" max="14855" width="2.28515625" style="33" customWidth="1"/>
    <col min="14856" max="14856" width="6.28515625" style="33" customWidth="1"/>
    <col min="14857" max="14861" width="16.7109375" style="33" customWidth="1"/>
    <col min="14862" max="14862" width="2.140625" style="33" customWidth="1"/>
    <col min="14863" max="14863" width="22" style="33" bestFit="1" customWidth="1"/>
    <col min="14864" max="15110" width="9.140625" style="33"/>
    <col min="15111" max="15111" width="2.28515625" style="33" customWidth="1"/>
    <col min="15112" max="15112" width="6.28515625" style="33" customWidth="1"/>
    <col min="15113" max="15117" width="16.7109375" style="33" customWidth="1"/>
    <col min="15118" max="15118" width="2.140625" style="33" customWidth="1"/>
    <col min="15119" max="15119" width="22" style="33" bestFit="1" customWidth="1"/>
    <col min="15120" max="15366" width="9.140625" style="33"/>
    <col min="15367" max="15367" width="2.28515625" style="33" customWidth="1"/>
    <col min="15368" max="15368" width="6.28515625" style="33" customWidth="1"/>
    <col min="15369" max="15373" width="16.7109375" style="33" customWidth="1"/>
    <col min="15374" max="15374" width="2.140625" style="33" customWidth="1"/>
    <col min="15375" max="15375" width="22" style="33" bestFit="1" customWidth="1"/>
    <col min="15376" max="15622" width="9.140625" style="33"/>
    <col min="15623" max="15623" width="2.28515625" style="33" customWidth="1"/>
    <col min="15624" max="15624" width="6.28515625" style="33" customWidth="1"/>
    <col min="15625" max="15629" width="16.7109375" style="33" customWidth="1"/>
    <col min="15630" max="15630" width="2.140625" style="33" customWidth="1"/>
    <col min="15631" max="15631" width="22" style="33" bestFit="1" customWidth="1"/>
    <col min="15632" max="15878" width="9.140625" style="33"/>
    <col min="15879" max="15879" width="2.28515625" style="33" customWidth="1"/>
    <col min="15880" max="15880" width="6.28515625" style="33" customWidth="1"/>
    <col min="15881" max="15885" width="16.7109375" style="33" customWidth="1"/>
    <col min="15886" max="15886" width="2.140625" style="33" customWidth="1"/>
    <col min="15887" max="15887" width="22" style="33" bestFit="1" customWidth="1"/>
    <col min="15888" max="16134" width="9.140625" style="33"/>
    <col min="16135" max="16135" width="2.28515625" style="33" customWidth="1"/>
    <col min="16136" max="16136" width="6.28515625" style="33" customWidth="1"/>
    <col min="16137" max="16141" width="16.7109375" style="33" customWidth="1"/>
    <col min="16142" max="16142" width="2.140625" style="33" customWidth="1"/>
    <col min="16143" max="16143" width="22" style="33" bestFit="1" customWidth="1"/>
    <col min="16144" max="16384" width="9.140625" style="33"/>
  </cols>
  <sheetData>
    <row r="1" spans="1:26" s="31" customFormat="1" ht="17.25" customHeight="1">
      <c r="A1" s="243" t="s">
        <v>255</v>
      </c>
      <c r="B1" s="243"/>
      <c r="C1" s="243"/>
      <c r="D1" s="243"/>
      <c r="E1" s="243"/>
      <c r="F1" s="243"/>
      <c r="G1" s="243"/>
      <c r="H1" s="243"/>
      <c r="I1" s="243"/>
      <c r="J1" s="243"/>
      <c r="K1" s="243"/>
      <c r="L1" s="243"/>
      <c r="M1" s="243"/>
      <c r="N1" s="243"/>
      <c r="O1" s="243"/>
      <c r="P1" s="243"/>
      <c r="Q1" s="243"/>
      <c r="R1" s="243"/>
      <c r="S1" s="29"/>
      <c r="T1" s="29"/>
      <c r="U1" s="29"/>
      <c r="V1" s="29"/>
      <c r="W1" s="30"/>
      <c r="X1" s="30"/>
      <c r="Y1" s="30"/>
      <c r="Z1" s="30"/>
    </row>
    <row r="2" spans="1:26" s="31" customFormat="1" ht="3" customHeight="1">
      <c r="A2" s="32"/>
      <c r="B2" s="32"/>
      <c r="C2" s="32"/>
      <c r="D2" s="124"/>
      <c r="E2" s="124"/>
      <c r="F2" s="32"/>
      <c r="G2" s="32"/>
      <c r="H2" s="32"/>
      <c r="I2" s="32"/>
      <c r="J2" s="32"/>
      <c r="K2" s="32"/>
      <c r="L2" s="32"/>
      <c r="M2" s="32"/>
      <c r="N2" s="32"/>
      <c r="O2" s="32"/>
      <c r="P2" s="32"/>
      <c r="Q2" s="156"/>
      <c r="R2" s="156"/>
      <c r="S2" s="29"/>
      <c r="T2" s="29"/>
      <c r="U2" s="29"/>
      <c r="V2" s="29"/>
      <c r="W2" s="30"/>
      <c r="X2" s="30"/>
      <c r="Y2" s="30"/>
      <c r="Z2" s="30"/>
    </row>
    <row r="3" spans="1:26" ht="4.5" customHeight="1"/>
    <row r="4" spans="1:26" ht="14.25" customHeight="1">
      <c r="E4" s="244" t="s">
        <v>126</v>
      </c>
      <c r="F4" s="245"/>
      <c r="G4" s="179">
        <f>'Medical, Dental Estimator'!H17</f>
        <v>1</v>
      </c>
      <c r="H4" s="181" t="s">
        <v>230</v>
      </c>
      <c r="I4" s="180"/>
      <c r="J4" s="182"/>
      <c r="K4" s="183"/>
      <c r="L4" s="184"/>
      <c r="M4" s="184"/>
      <c r="N4" s="184"/>
      <c r="O4" s="184"/>
      <c r="Q4" s="35"/>
      <c r="T4" s="35"/>
      <c r="U4" s="35"/>
      <c r="V4" s="35"/>
    </row>
    <row r="5" spans="1:26" ht="6.75" customHeight="1">
      <c r="B5" s="37"/>
      <c r="C5" s="36"/>
      <c r="D5" s="36"/>
      <c r="E5" s="36"/>
      <c r="F5" s="34"/>
      <c r="G5" s="34"/>
      <c r="H5" s="34"/>
      <c r="I5" s="34"/>
      <c r="J5" s="34"/>
      <c r="K5" s="35"/>
      <c r="L5" s="35"/>
      <c r="M5" s="35"/>
      <c r="N5" s="35"/>
      <c r="O5" s="35"/>
      <c r="P5" s="35"/>
      <c r="Q5" s="35"/>
      <c r="R5" s="35"/>
      <c r="S5" s="35"/>
      <c r="T5" s="35"/>
      <c r="U5" s="35"/>
      <c r="V5" s="35"/>
    </row>
    <row r="6" spans="1:26" s="41" customFormat="1" ht="84" customHeight="1" thickBot="1">
      <c r="A6" s="38"/>
      <c r="B6" s="247" t="s">
        <v>248</v>
      </c>
      <c r="C6" s="248"/>
      <c r="D6" s="246" t="s">
        <v>244</v>
      </c>
      <c r="E6" s="248"/>
      <c r="F6" s="246" t="s">
        <v>242</v>
      </c>
      <c r="G6" s="248"/>
      <c r="H6" s="246" t="s">
        <v>252</v>
      </c>
      <c r="I6" s="248"/>
      <c r="J6" s="188" t="s">
        <v>253</v>
      </c>
      <c r="K6" s="246" t="s">
        <v>249</v>
      </c>
      <c r="L6" s="249"/>
      <c r="M6" s="246" t="s">
        <v>250</v>
      </c>
      <c r="N6" s="249"/>
      <c r="O6" s="246" t="s">
        <v>251</v>
      </c>
      <c r="P6" s="248"/>
      <c r="Q6" s="246" t="s">
        <v>243</v>
      </c>
      <c r="R6" s="247"/>
      <c r="S6" s="39"/>
      <c r="T6" s="39"/>
      <c r="U6" s="39"/>
      <c r="V6" s="39"/>
      <c r="W6" s="40"/>
      <c r="X6" s="40"/>
      <c r="Y6" s="40"/>
      <c r="Z6" s="40"/>
    </row>
    <row r="7" spans="1:26" ht="38.25" customHeight="1" thickTop="1">
      <c r="B7" s="157" t="s">
        <v>98</v>
      </c>
      <c r="C7" s="64" t="s">
        <v>229</v>
      </c>
      <c r="D7" s="158" t="s">
        <v>98</v>
      </c>
      <c r="E7" s="64" t="s">
        <v>229</v>
      </c>
      <c r="F7" s="158" t="s">
        <v>98</v>
      </c>
      <c r="G7" s="64" t="s">
        <v>229</v>
      </c>
      <c r="H7" s="158" t="s">
        <v>98</v>
      </c>
      <c r="I7" s="64" t="s">
        <v>229</v>
      </c>
      <c r="J7" s="159" t="s">
        <v>98</v>
      </c>
      <c r="K7" s="158" t="s">
        <v>98</v>
      </c>
      <c r="L7" s="64" t="s">
        <v>229</v>
      </c>
      <c r="M7" s="158" t="s">
        <v>98</v>
      </c>
      <c r="N7" s="64" t="s">
        <v>229</v>
      </c>
      <c r="O7" s="158" t="s">
        <v>98</v>
      </c>
      <c r="P7" s="64" t="s">
        <v>229</v>
      </c>
      <c r="Q7" s="158" t="s">
        <v>98</v>
      </c>
      <c r="R7" s="185" t="s">
        <v>229</v>
      </c>
      <c r="S7" s="186"/>
    </row>
    <row r="8" spans="1:26" ht="12" customHeight="1">
      <c r="A8" s="43"/>
      <c r="B8" s="44"/>
      <c r="C8" s="45"/>
      <c r="D8" s="44"/>
      <c r="E8" s="45"/>
      <c r="F8" s="44"/>
      <c r="G8" s="45"/>
      <c r="H8" s="44"/>
      <c r="I8" s="45"/>
      <c r="J8" s="46"/>
      <c r="K8" s="47"/>
      <c r="L8" s="45"/>
      <c r="M8" s="47"/>
      <c r="N8" s="45"/>
      <c r="O8" s="47"/>
      <c r="P8" s="45"/>
      <c r="Q8" s="47"/>
      <c r="R8" s="45"/>
    </row>
    <row r="9" spans="1:26" s="51" customFormat="1" ht="12" customHeight="1">
      <c r="A9" s="48" t="s">
        <v>231</v>
      </c>
      <c r="B9" s="160" t="str">
        <f>IF(B10=" ","$0.00",B10)</f>
        <v>$0.00</v>
      </c>
      <c r="C9" s="161"/>
      <c r="D9" s="160">
        <f>IF(D10=" ","$0.00",D10)</f>
        <v>232.43999999999994</v>
      </c>
      <c r="E9" s="161"/>
      <c r="F9" s="160">
        <f>IF(F10=" ","$0.00",F10)</f>
        <v>295.49</v>
      </c>
      <c r="G9" s="161"/>
      <c r="H9" s="160">
        <f>IF(H10=" ","$0.00",H10)</f>
        <v>415.21000000000004</v>
      </c>
      <c r="I9" s="161"/>
      <c r="J9" s="162">
        <f>IF(J10=" ","$0.00",J10)</f>
        <v>346.66</v>
      </c>
      <c r="K9" s="241" t="s">
        <v>43</v>
      </c>
      <c r="L9" s="242"/>
      <c r="M9" s="241" t="s">
        <v>43</v>
      </c>
      <c r="N9" s="242"/>
      <c r="O9" s="241" t="s">
        <v>43</v>
      </c>
      <c r="P9" s="242"/>
      <c r="Q9" s="241" t="s">
        <v>43</v>
      </c>
      <c r="R9" s="242"/>
      <c r="S9" s="49"/>
      <c r="T9" s="49"/>
      <c r="U9" s="49"/>
      <c r="V9" s="49"/>
      <c r="W9" s="50"/>
      <c r="X9" s="50"/>
      <c r="Y9" s="50"/>
      <c r="Z9" s="50"/>
    </row>
    <row r="10" spans="1:26" s="50" customFormat="1" ht="12" customHeight="1">
      <c r="A10" s="52" t="s">
        <v>88</v>
      </c>
      <c r="B10" s="163" t="str">
        <f>IF(H93-(G4*J93)&gt;0,H93-(ROUND(G4*J93,2))," ")</f>
        <v xml:space="preserve"> </v>
      </c>
      <c r="C10" s="164"/>
      <c r="D10" s="163">
        <f>IF(H126-(G4*J126)&gt;0,H126-(ROUND(G4*J126,2))," ")</f>
        <v>232.43999999999994</v>
      </c>
      <c r="E10" s="164"/>
      <c r="F10" s="163">
        <f>IF(H104-(G4*J104)&gt;0,H104-(ROUND(G4*J104,2))," ")</f>
        <v>295.49</v>
      </c>
      <c r="G10" s="164"/>
      <c r="H10" s="163">
        <f>IF(H137-(G4*J137)&gt;0,H137-(ROUND(G4*J137,2))," ")</f>
        <v>415.21000000000004</v>
      </c>
      <c r="I10" s="164"/>
      <c r="J10" s="165">
        <f>IF(H60-(G4*J60)&gt;0,H60-(ROUND(G4*J60,2))," ")</f>
        <v>346.66</v>
      </c>
      <c r="K10" s="166"/>
      <c r="L10" s="167"/>
      <c r="M10" s="166"/>
      <c r="N10" s="167"/>
      <c r="O10" s="166"/>
      <c r="P10" s="167"/>
      <c r="Q10" s="166"/>
      <c r="R10" s="167"/>
    </row>
    <row r="11" spans="1:26" s="26" customFormat="1" ht="12" customHeight="1">
      <c r="A11" s="48" t="s">
        <v>232</v>
      </c>
      <c r="B11" s="160" t="str">
        <f>IF(B12=" ","$0.00",B12)</f>
        <v>$0.00</v>
      </c>
      <c r="C11" s="161"/>
      <c r="D11" s="160">
        <f>IF(D12=" ","$0.00",D12)</f>
        <v>418.37999999999988</v>
      </c>
      <c r="E11" s="161"/>
      <c r="F11" s="160">
        <f>IF(F12=" ","$0.00",F12)</f>
        <v>531.88000000000011</v>
      </c>
      <c r="G11" s="161"/>
      <c r="H11" s="160">
        <f>IF(H12=" ","$0.00",H12)</f>
        <v>747.38000000000011</v>
      </c>
      <c r="I11" s="161"/>
      <c r="J11" s="162">
        <f>IF(J12=" ","$0.00",J12)</f>
        <v>623.9899999999999</v>
      </c>
      <c r="K11" s="241" t="s">
        <v>43</v>
      </c>
      <c r="L11" s="242"/>
      <c r="M11" s="241" t="s">
        <v>43</v>
      </c>
      <c r="N11" s="242"/>
      <c r="O11" s="241" t="s">
        <v>43</v>
      </c>
      <c r="P11" s="242"/>
      <c r="Q11" s="241" t="s">
        <v>43</v>
      </c>
      <c r="R11" s="242"/>
      <c r="S11" s="28"/>
      <c r="T11" s="28"/>
      <c r="U11" s="28"/>
      <c r="V11" s="28"/>
      <c r="W11" s="27"/>
      <c r="X11" s="27"/>
      <c r="Y11" s="27"/>
      <c r="Z11" s="27"/>
    </row>
    <row r="12" spans="1:26" s="27" customFormat="1" ht="12" customHeight="1">
      <c r="A12" s="52" t="s">
        <v>89</v>
      </c>
      <c r="B12" s="163" t="str">
        <f>IF(H94-(G4*J94)&gt;0,H94-(ROUND(G4*J94,2))," ")</f>
        <v xml:space="preserve"> </v>
      </c>
      <c r="C12" s="164"/>
      <c r="D12" s="163">
        <f>IF(H127-(G4*J127)&gt;0,H127-(ROUND(G4*J127,2))," ")</f>
        <v>418.37999999999988</v>
      </c>
      <c r="E12" s="164"/>
      <c r="F12" s="163">
        <f>IF(H105-(G4*J105)&gt;0,H105-(ROUND(G4*J105,2)), " ")</f>
        <v>531.88000000000011</v>
      </c>
      <c r="G12" s="164"/>
      <c r="H12" s="163">
        <f>IF(H138-(G4*J138)&gt;0,H138-(ROUND(G4*J138,2))," ")</f>
        <v>747.38000000000011</v>
      </c>
      <c r="I12" s="164"/>
      <c r="J12" s="165">
        <f>IF(H61-(G4*J61)&gt;0,H61-(ROUND(G4*J61,2))," ")</f>
        <v>623.9899999999999</v>
      </c>
      <c r="K12" s="166"/>
      <c r="L12" s="167"/>
      <c r="M12" s="166"/>
      <c r="N12" s="167"/>
      <c r="O12" s="166"/>
      <c r="P12" s="167"/>
      <c r="Q12" s="166"/>
      <c r="R12" s="167"/>
    </row>
    <row r="13" spans="1:26" s="26" customFormat="1" ht="12" customHeight="1">
      <c r="A13" s="48" t="s">
        <v>233</v>
      </c>
      <c r="B13" s="160" t="str">
        <f>IF(B14=" ","$0.00",B14)</f>
        <v>$0.00</v>
      </c>
      <c r="C13" s="161"/>
      <c r="D13" s="160">
        <f>IF(D14=" ","$0.00",D14)</f>
        <v>544.02000000000021</v>
      </c>
      <c r="E13" s="161"/>
      <c r="F13" s="160">
        <f>IF(F14=" ","$0.00",F14)</f>
        <v>676.43000000000006</v>
      </c>
      <c r="G13" s="161"/>
      <c r="H13" s="160">
        <f>IF(H14=" ","$0.00",H14)</f>
        <v>927.83999999999992</v>
      </c>
      <c r="I13" s="161"/>
      <c r="J13" s="162">
        <f>IF(J14=" ","$0.00",J14)</f>
        <v>783.8900000000001</v>
      </c>
      <c r="K13" s="241" t="s">
        <v>43</v>
      </c>
      <c r="L13" s="242"/>
      <c r="M13" s="241" t="s">
        <v>43</v>
      </c>
      <c r="N13" s="242"/>
      <c r="O13" s="241" t="s">
        <v>43</v>
      </c>
      <c r="P13" s="242"/>
      <c r="Q13" s="241" t="s">
        <v>43</v>
      </c>
      <c r="R13" s="242"/>
      <c r="S13" s="28"/>
      <c r="T13" s="28"/>
      <c r="U13" s="28"/>
      <c r="V13" s="28"/>
      <c r="W13" s="27"/>
      <c r="X13" s="27"/>
      <c r="Y13" s="27"/>
      <c r="Z13" s="27"/>
    </row>
    <row r="14" spans="1:26" s="27" customFormat="1" ht="12" customHeight="1">
      <c r="A14" s="52" t="s">
        <v>90</v>
      </c>
      <c r="B14" s="163" t="str">
        <f>IF(H95-(G4*J95)&gt;0,H95-(ROUND(G4*J95,2))," ")</f>
        <v xml:space="preserve"> </v>
      </c>
      <c r="C14" s="164"/>
      <c r="D14" s="163">
        <f>IF(H128-(G4*J128)&gt;0,H128-(ROUND(G4*J128,2))," ")</f>
        <v>544.02000000000021</v>
      </c>
      <c r="E14" s="164"/>
      <c r="F14" s="163">
        <f>IF(H106-(G4*J106)&gt;0,H106-(ROUND(G4*J106,2))," ")</f>
        <v>676.43000000000006</v>
      </c>
      <c r="G14" s="164"/>
      <c r="H14" s="163">
        <f>IF(H139-(G4*J139)&gt;0,H139-(ROUND(G4*J139,2))," ")</f>
        <v>927.83999999999992</v>
      </c>
      <c r="I14" s="164"/>
      <c r="J14" s="165">
        <f>IF(H62-(G4*J62)&gt;0,H62-(ROUND(G4*J62,2))," ")</f>
        <v>783.8900000000001</v>
      </c>
      <c r="K14" s="166"/>
      <c r="L14" s="167"/>
      <c r="M14" s="166"/>
      <c r="N14" s="167"/>
      <c r="O14" s="166"/>
      <c r="P14" s="167"/>
      <c r="Q14" s="166"/>
      <c r="R14" s="167"/>
    </row>
    <row r="15" spans="1:26" s="26" customFormat="1" ht="12" customHeight="1">
      <c r="A15" s="48" t="s">
        <v>234</v>
      </c>
      <c r="B15" s="160" t="str">
        <f>IF(B16=" ","$0.00",B16)</f>
        <v>$0.00</v>
      </c>
      <c r="C15" s="161"/>
      <c r="D15" s="160">
        <f>IF(D16=" ","$0.00",D16)</f>
        <v>729.95999999999981</v>
      </c>
      <c r="E15" s="161"/>
      <c r="F15" s="160">
        <f>IF(F16=" ","$0.00",F16)</f>
        <v>912.81999999999971</v>
      </c>
      <c r="G15" s="161"/>
      <c r="H15" s="160">
        <f>IF(H16=" ","$0.00",H16)</f>
        <v>1260.0099999999998</v>
      </c>
      <c r="I15" s="161"/>
      <c r="J15" s="162">
        <f>IF(J16=" ","$0.00",J16)</f>
        <v>1061.22</v>
      </c>
      <c r="K15" s="241" t="s">
        <v>43</v>
      </c>
      <c r="L15" s="242"/>
      <c r="M15" s="241" t="s">
        <v>43</v>
      </c>
      <c r="N15" s="242"/>
      <c r="O15" s="241" t="s">
        <v>43</v>
      </c>
      <c r="P15" s="242"/>
      <c r="Q15" s="241" t="s">
        <v>43</v>
      </c>
      <c r="R15" s="242"/>
      <c r="S15" s="28"/>
      <c r="T15" s="28"/>
      <c r="U15" s="28"/>
      <c r="V15" s="28"/>
      <c r="W15" s="27"/>
      <c r="X15" s="27"/>
      <c r="Y15" s="27"/>
      <c r="Z15" s="27"/>
    </row>
    <row r="16" spans="1:26" s="27" customFormat="1" ht="12" customHeight="1">
      <c r="A16" s="52" t="s">
        <v>91</v>
      </c>
      <c r="B16" s="163" t="str">
        <f>IF(H96-(G4*J96)&gt;0,H96-(ROUND(G4*J96,2))," ")</f>
        <v xml:space="preserve"> </v>
      </c>
      <c r="C16" s="164"/>
      <c r="D16" s="163">
        <f>IF(H129-(G4*J129)&gt;0,H129-(ROUND(G4*J129,2))," ")</f>
        <v>729.95999999999981</v>
      </c>
      <c r="E16" s="164"/>
      <c r="F16" s="163">
        <f>IF(H107-(G4*J107)&gt;0,H107-(ROUND(G4*J107,2))," ")</f>
        <v>912.81999999999971</v>
      </c>
      <c r="G16" s="164"/>
      <c r="H16" s="163">
        <f>IF(H140-(G4*J140)&gt;0,H140-(ROUND(G4*J140,2))," ")</f>
        <v>1260.0099999999998</v>
      </c>
      <c r="I16" s="164"/>
      <c r="J16" s="168">
        <f>IF(H63-(G4*J63)&gt;0,H63-(ROUND(G4*J63,2))," ")</f>
        <v>1061.22</v>
      </c>
      <c r="K16" s="166"/>
      <c r="L16" s="167"/>
      <c r="M16" s="166"/>
      <c r="N16" s="167"/>
      <c r="O16" s="166"/>
      <c r="P16" s="167"/>
      <c r="Q16" s="166"/>
      <c r="R16" s="167"/>
    </row>
    <row r="17" spans="1:26" s="55" customFormat="1" ht="12" customHeight="1">
      <c r="A17" s="48" t="s">
        <v>235</v>
      </c>
      <c r="B17" s="241" t="s">
        <v>43</v>
      </c>
      <c r="C17" s="242"/>
      <c r="D17" s="160" t="str">
        <f>IF(D18=" ","$0.00",D18)</f>
        <v>$0.00</v>
      </c>
      <c r="E17" s="169">
        <f>IF(D17="$0.00",IF(ROUND(G4*J130,2)-H130&lt;B59,ROUND(G4*J130,2)-H130,B59)," ")</f>
        <v>122.55000000000001</v>
      </c>
      <c r="F17" s="241" t="s">
        <v>43</v>
      </c>
      <c r="G17" s="242"/>
      <c r="H17" s="241" t="s">
        <v>43</v>
      </c>
      <c r="I17" s="242"/>
      <c r="J17" s="171" t="s">
        <v>43</v>
      </c>
      <c r="K17" s="160">
        <f>IF(K18=" ","$0.00",K18)</f>
        <v>312.69999999999993</v>
      </c>
      <c r="L17" s="170" t="str">
        <f>IF(K17="$0.00",IF(ROUND(G4*J119,2)-H119&lt;B59,ROUND(G4*J119,2)-H119,B59)," ")</f>
        <v xml:space="preserve"> </v>
      </c>
      <c r="M17" s="160">
        <f>IF(M18=" ","$0.00",M18)</f>
        <v>90.20999999999998</v>
      </c>
      <c r="N17" s="170" t="str">
        <f>IF(M17="$0.00",IF(ROUND(G4*J75,2)-H75&lt;B59,ROUND(G4*J75,2)-H75,B59)," ")</f>
        <v xml:space="preserve"> </v>
      </c>
      <c r="O17" s="160" t="str">
        <f>IF(O18=" ","$0.00",O18)</f>
        <v>$0.00</v>
      </c>
      <c r="P17" s="169">
        <f>IF(O17="$0.00",IF(ROUND(G4*J86,2)-H86&lt;B59,ROUND(G4*J86,2)-H86,B59)," ")</f>
        <v>164.9</v>
      </c>
      <c r="Q17" s="160" t="str">
        <f>IF(Q18=" ","$0.00",Q18)</f>
        <v>$0.00</v>
      </c>
      <c r="R17" s="169">
        <f>IF(Q17="$0.00",IF(ROUND(G4*J185,2)-H185&lt;B59,ROUND(G4*J185,2)-H185,B59)," ")</f>
        <v>20.890000000000043</v>
      </c>
      <c r="S17" s="53"/>
      <c r="T17" s="53"/>
      <c r="U17" s="53"/>
      <c r="V17" s="53"/>
      <c r="W17" s="54"/>
      <c r="X17" s="54"/>
      <c r="Y17" s="54"/>
      <c r="Z17" s="54"/>
    </row>
    <row r="18" spans="1:26" s="54" customFormat="1" ht="12" customHeight="1">
      <c r="A18" s="52" t="s">
        <v>92</v>
      </c>
      <c r="B18" s="166"/>
      <c r="C18" s="167"/>
      <c r="D18" s="163" t="str">
        <f>IF(H130-(G4*J130)&gt;0,H130-(ROUND(G4*J130,2))," ")</f>
        <v xml:space="preserve"> </v>
      </c>
      <c r="E18" s="164"/>
      <c r="F18" s="163"/>
      <c r="G18" s="164"/>
      <c r="H18" s="166"/>
      <c r="I18" s="167"/>
      <c r="J18" s="172"/>
      <c r="K18" s="163">
        <f>IF(H119-(G4*J119)&gt;0,H119-(ROUND(G4*J119,2))," ")</f>
        <v>312.69999999999993</v>
      </c>
      <c r="L18" s="164"/>
      <c r="M18" s="163">
        <f>IF(H75-(G4*J75)&gt;0,H75-(ROUND(G4*J75,2))," ")</f>
        <v>90.20999999999998</v>
      </c>
      <c r="N18" s="164"/>
      <c r="O18" s="173" t="str">
        <f>IF(H86-(G4*J86)&gt;0,H86-(ROUND(G4*J86,2))," ")</f>
        <v xml:space="preserve"> </v>
      </c>
      <c r="P18" s="174"/>
      <c r="Q18" s="173" t="str">
        <f>IF(H185-(G4*J185)&gt;0,H185-(ROUND(G4*J185,2))," ")</f>
        <v xml:space="preserve"> </v>
      </c>
      <c r="R18" s="174"/>
    </row>
    <row r="19" spans="1:26" s="55" customFormat="1" ht="12" customHeight="1">
      <c r="A19" s="48" t="s">
        <v>236</v>
      </c>
      <c r="B19" s="241" t="s">
        <v>43</v>
      </c>
      <c r="C19" s="242"/>
      <c r="D19" s="160" t="str">
        <f>IF(D20=" ","$0.00",D20)</f>
        <v>$0.00</v>
      </c>
      <c r="E19" s="169">
        <f>IF(D19="$0.00",IF(ROUND(G4*J131,2)-H131&lt;B60,ROUND(G4*J131,2)-H131,B60)," ")</f>
        <v>245.10000000000002</v>
      </c>
      <c r="F19" s="241" t="s">
        <v>43</v>
      </c>
      <c r="G19" s="242"/>
      <c r="H19" s="241" t="s">
        <v>43</v>
      </c>
      <c r="I19" s="242"/>
      <c r="J19" s="171" t="s">
        <v>43</v>
      </c>
      <c r="K19" s="160">
        <f>IF(K20=" ","$0.00",K20)</f>
        <v>625.39999999999986</v>
      </c>
      <c r="L19" s="170" t="str">
        <f>IF(K19="$0.00",IF(ROUND(G4*J120,2)-H120&lt;B60,ROUND(G4*J120,2)-H120,B60)," ")</f>
        <v xml:space="preserve"> </v>
      </c>
      <c r="M19" s="160">
        <f>IF(M20=" ","$0.00",M20)</f>
        <v>180.41999999999996</v>
      </c>
      <c r="N19" s="170" t="str">
        <f>IF(M19="$0.00",IF(ROUND(G4*J76,2)-H76&lt;B60,ROUND(G4*J76,2)-H76,B60)," ")</f>
        <v xml:space="preserve"> </v>
      </c>
      <c r="O19" s="160" t="str">
        <f>IF(O20=" ","$0.00",O20)</f>
        <v>$0.00</v>
      </c>
      <c r="P19" s="169">
        <f>IF(O19="$0.00",IF(ROUND(G4*J87,2)-H87&lt;B60,ROUND(G4*J87,2)-H87,B60)," ")</f>
        <v>329.8</v>
      </c>
      <c r="Q19" s="160" t="str">
        <f>IF(Q20=" ","$0.00",Q20)</f>
        <v>$0.00</v>
      </c>
      <c r="R19" s="169">
        <f>IF(Q19="$0.00",IF(ROUND(G4*J186,2)-H186&lt;B60,ROUND(G4*J186,2)-H186,B60)," ")</f>
        <v>41.780000000000086</v>
      </c>
      <c r="S19" s="53"/>
      <c r="T19" s="53"/>
      <c r="U19" s="53"/>
      <c r="V19" s="53"/>
      <c r="W19" s="54"/>
      <c r="X19" s="54"/>
      <c r="Y19" s="54"/>
      <c r="Z19" s="54"/>
    </row>
    <row r="20" spans="1:26" s="54" customFormat="1" ht="12" customHeight="1">
      <c r="A20" s="52" t="s">
        <v>93</v>
      </c>
      <c r="B20" s="166"/>
      <c r="C20" s="167"/>
      <c r="D20" s="163" t="str">
        <f>IF(H131-(G4*J131)&gt;0,H131-(ROUND(G4*J131,2))," ")</f>
        <v xml:space="preserve"> </v>
      </c>
      <c r="E20" s="164"/>
      <c r="F20" s="163"/>
      <c r="G20" s="164"/>
      <c r="H20" s="166"/>
      <c r="I20" s="167"/>
      <c r="J20" s="172"/>
      <c r="K20" s="163">
        <f>IF(H120-(G4*J120)&gt;0,H120-(ROUND(G4*J120,2))," ")</f>
        <v>625.39999999999986</v>
      </c>
      <c r="L20" s="164"/>
      <c r="M20" s="163">
        <f>IF(H76-(G4*J76)&gt;0,H76-(ROUND(G4*J76,2))," ")</f>
        <v>180.41999999999996</v>
      </c>
      <c r="N20" s="164"/>
      <c r="O20" s="173" t="str">
        <f>IF(H87-(G4*J87)&gt;0,H87-(ROUND(G4*J87,2))," ")</f>
        <v xml:space="preserve"> </v>
      </c>
      <c r="P20" s="174"/>
      <c r="Q20" s="173" t="str">
        <f>IF(H186-(G4*J186)&gt;0,H186-(ROUND(G4*J186,2))," ")</f>
        <v xml:space="preserve"> </v>
      </c>
      <c r="R20" s="174"/>
    </row>
    <row r="21" spans="1:26" s="55" customFormat="1" ht="12" customHeight="1">
      <c r="A21" s="48" t="s">
        <v>237</v>
      </c>
      <c r="B21" s="160" t="str">
        <f>IF(B22=" ","$0.00",B22)</f>
        <v>$0.00</v>
      </c>
      <c r="C21" s="169">
        <f>IF(B21="$0.00",IF(ROUND(G4*J99,2)-H99&lt;B61,ROUND(G4*J99,2)-H99,B61)," ")</f>
        <v>164.9</v>
      </c>
      <c r="D21" s="160">
        <f>IF(D22=" ","$0.00",D22)</f>
        <v>63.389999999999986</v>
      </c>
      <c r="E21" s="169" t="str">
        <f>IF(D21="$0.00",IF(ROUND(G4*J132,2)-H132&lt;B61,ROUND(G4*J132,2)-H132,B61)," ")</f>
        <v xml:space="preserve"> </v>
      </c>
      <c r="F21" s="160">
        <f>IF(F22=" ","$0.00",F22)</f>
        <v>215.50000000000011</v>
      </c>
      <c r="G21" s="170" t="str">
        <f>IF(F21="$0.00",IF(ROUND(G4*J110,2)-H110&lt;B61,ROUND(G4*J110,2)-H110,B61)," ")</f>
        <v xml:space="preserve"> </v>
      </c>
      <c r="H21" s="160">
        <f>IF(H22=" ","$0.00",H22)</f>
        <v>422.38000000000011</v>
      </c>
      <c r="I21" s="170" t="str">
        <f>IF(H21="$0.00",IF(ROUND(G4*J143,2)-H143&gt;=0,ROUND(G4*J143,2)-H143," ")," ")</f>
        <v xml:space="preserve"> </v>
      </c>
      <c r="J21" s="171" t="s">
        <v>43</v>
      </c>
      <c r="K21" s="241" t="s">
        <v>43</v>
      </c>
      <c r="L21" s="242"/>
      <c r="M21" s="241" t="s">
        <v>43</v>
      </c>
      <c r="N21" s="242"/>
      <c r="O21" s="241" t="s">
        <v>43</v>
      </c>
      <c r="P21" s="242"/>
      <c r="Q21" s="241" t="s">
        <v>43</v>
      </c>
      <c r="R21" s="242"/>
      <c r="S21" s="53"/>
      <c r="T21" s="53"/>
      <c r="U21" s="53"/>
      <c r="V21" s="53"/>
      <c r="W21" s="54"/>
      <c r="X21" s="54"/>
      <c r="Y21" s="54"/>
      <c r="Z21" s="54"/>
    </row>
    <row r="22" spans="1:26" s="54" customFormat="1" ht="12" customHeight="1">
      <c r="A22" s="52" t="s">
        <v>94</v>
      </c>
      <c r="B22" s="163" t="str">
        <f>IF(H99-(G4*J99)&gt;0,H99-(ROUND(G4*J99,2))," ")</f>
        <v xml:space="preserve"> </v>
      </c>
      <c r="C22" s="164"/>
      <c r="D22" s="163">
        <f>IF(H132-(G4*J132)&gt;0,H132-(ROUND(G4*J132,2))," ")</f>
        <v>63.389999999999986</v>
      </c>
      <c r="E22" s="164"/>
      <c r="F22" s="163">
        <f>IF(H110-(G4*J110)&gt;0,H110-(ROUND(G4*J110,2))," ")</f>
        <v>215.50000000000011</v>
      </c>
      <c r="G22" s="164"/>
      <c r="H22" s="163">
        <f>IF(H143-(G4*J143)&gt;0,H143-(ROUND(G4*J143,2))," ")</f>
        <v>422.38000000000011</v>
      </c>
      <c r="I22" s="164"/>
      <c r="J22" s="172"/>
      <c r="K22" s="166"/>
      <c r="L22" s="167"/>
      <c r="M22" s="166"/>
      <c r="N22" s="167"/>
      <c r="O22" s="166"/>
      <c r="P22" s="167"/>
      <c r="Q22" s="166"/>
      <c r="R22" s="167"/>
    </row>
    <row r="23" spans="1:26" s="55" customFormat="1" ht="12" customHeight="1">
      <c r="A23" s="48" t="s">
        <v>238</v>
      </c>
      <c r="B23" s="160" t="str">
        <f>IF(B24=" ","$0.00",B24)</f>
        <v>$0.00</v>
      </c>
      <c r="C23" s="169">
        <f>IF(B23="$0.00",IF(ROUND(G4*J100,2)-H100&lt;B62,ROUND(G4*J100,2)-H100,B62)," ")</f>
        <v>164.9</v>
      </c>
      <c r="D23" s="160">
        <f>IF(D24=" ","$0.00",D24)</f>
        <v>189.03000000000009</v>
      </c>
      <c r="E23" s="170" t="str">
        <f>IF(D23="$0.00",IF(ROUND(G4*J133,2)-H133&lt;B62,ROUND(G4*J133,2)-H133,B62)," ")</f>
        <v xml:space="preserve"> </v>
      </c>
      <c r="F23" s="160">
        <f>IF(F24=" ","$0.00",F24)</f>
        <v>360.04999999999995</v>
      </c>
      <c r="G23" s="170" t="str">
        <f>IF(F23="$0.00",IF(ROUND(G4*J111,2)-H111&lt;B62,ROUND(G4*J111,2)-H111,B62)," ")</f>
        <v xml:space="preserve"> </v>
      </c>
      <c r="H23" s="160">
        <f>IF(H24=" ","$0.00",H24)</f>
        <v>602.83999999999992</v>
      </c>
      <c r="I23" s="170" t="str">
        <f>IF(H24="$0.00",IF(ROUND(G4*J144,2)-H144&gt;=0,ROUND(G4*J144,2)-H144," ")," ")</f>
        <v xml:space="preserve"> </v>
      </c>
      <c r="J23" s="171" t="s">
        <v>43</v>
      </c>
      <c r="K23" s="241" t="s">
        <v>43</v>
      </c>
      <c r="L23" s="242"/>
      <c r="M23" s="241" t="s">
        <v>43</v>
      </c>
      <c r="N23" s="242"/>
      <c r="O23" s="241" t="s">
        <v>43</v>
      </c>
      <c r="P23" s="242"/>
      <c r="Q23" s="241" t="s">
        <v>43</v>
      </c>
      <c r="R23" s="242"/>
      <c r="S23" s="53"/>
      <c r="T23" s="53"/>
      <c r="U23" s="53"/>
      <c r="V23" s="53"/>
      <c r="W23" s="54"/>
      <c r="X23" s="54"/>
      <c r="Y23" s="54"/>
      <c r="Z23" s="54"/>
    </row>
    <row r="24" spans="1:26" s="54" customFormat="1" ht="12" customHeight="1">
      <c r="A24" s="52" t="s">
        <v>95</v>
      </c>
      <c r="B24" s="163" t="str">
        <f>IF(H100-(G4*J100)&gt;0,H100-(ROUND(G4*J100,2))," ")</f>
        <v xml:space="preserve"> </v>
      </c>
      <c r="C24" s="164"/>
      <c r="D24" s="163">
        <f>IF(H133-(G4*J133)&gt;0,H133-(ROUND(G4*J133,2))," ")</f>
        <v>189.03000000000009</v>
      </c>
      <c r="E24" s="164"/>
      <c r="F24" s="163">
        <f>IF(H111-(G4*J111)&gt;0,H111-(ROUND(G4*J111,2))," ")</f>
        <v>360.04999999999995</v>
      </c>
      <c r="G24" s="164"/>
      <c r="H24" s="163">
        <f>IF(H144-(G4*J144)&gt;0,H144-(ROUND(G4*J144,2))," ")</f>
        <v>602.83999999999992</v>
      </c>
      <c r="I24" s="164"/>
      <c r="J24" s="172"/>
      <c r="K24" s="166"/>
      <c r="L24" s="167"/>
      <c r="M24" s="166"/>
      <c r="N24" s="167"/>
      <c r="O24" s="166"/>
      <c r="P24" s="167"/>
      <c r="Q24" s="166"/>
      <c r="R24" s="167"/>
    </row>
    <row r="25" spans="1:26" s="55" customFormat="1" ht="12" customHeight="1">
      <c r="A25" s="48" t="s">
        <v>239</v>
      </c>
      <c r="B25" s="160" t="str">
        <f>IF(B26=" ","$0.00",B26)</f>
        <v>$0.00</v>
      </c>
      <c r="C25" s="169">
        <f>IF(B25="$0.00",IF(ROUND(G4*J101,2)-H101&lt;B63,ROUND(G4*J101,2)-H101,B63)," ")</f>
        <v>164.9</v>
      </c>
      <c r="D25" s="160">
        <f>IF(D26=" ","$0.00",D26)</f>
        <v>374.97</v>
      </c>
      <c r="E25" s="170" t="str">
        <f>IF(D25="$0.00",IF(ROUND(G4*J134,2)-H134&lt;B63,ROUND(G4*J134,2)-H134,B63)," ")</f>
        <v xml:space="preserve"> </v>
      </c>
      <c r="F25" s="160">
        <f>IF(F26=" ","$0.00",F26)</f>
        <v>596.43999999999983</v>
      </c>
      <c r="G25" s="170" t="str">
        <f>IF(F25="$0.00",IF(ROUND(G4*J112,2)-H112&lt;B63,ROUND(G4*J112,2)-H112,B63)," ")</f>
        <v xml:space="preserve"> </v>
      </c>
      <c r="H25" s="160">
        <f>IF(H26=" ","$0.00",H26)</f>
        <v>935.00999999999976</v>
      </c>
      <c r="I25" s="170" t="str">
        <f>IF(H26="$0.00",IF(ROUND(G4*J145,2)-H145&gt;=0,ROUND(G4*J145,2)-H145," ")," ")</f>
        <v xml:space="preserve"> </v>
      </c>
      <c r="J25" s="171" t="s">
        <v>43</v>
      </c>
      <c r="K25" s="241" t="s">
        <v>43</v>
      </c>
      <c r="L25" s="242"/>
      <c r="M25" s="241" t="s">
        <v>43</v>
      </c>
      <c r="N25" s="242"/>
      <c r="O25" s="241" t="s">
        <v>43</v>
      </c>
      <c r="P25" s="242"/>
      <c r="Q25" s="241" t="s">
        <v>43</v>
      </c>
      <c r="R25" s="242"/>
      <c r="S25" s="53"/>
      <c r="T25" s="53"/>
      <c r="U25" s="53"/>
      <c r="V25" s="53"/>
      <c r="W25" s="54"/>
      <c r="X25" s="54"/>
      <c r="Y25" s="54"/>
      <c r="Z25" s="54"/>
    </row>
    <row r="26" spans="1:26" s="54" customFormat="1" ht="12" customHeight="1">
      <c r="A26" s="52" t="s">
        <v>96</v>
      </c>
      <c r="B26" s="163" t="str">
        <f>IF(H101-(G4*J101)&gt;0,H101-(ROUND(G4*J101,2))," ")</f>
        <v xml:space="preserve"> </v>
      </c>
      <c r="C26" s="164"/>
      <c r="D26" s="163">
        <f>IF(H134-(G4*J134)&gt;0,H134-(ROUND(G4*J134,2))," ")</f>
        <v>374.97</v>
      </c>
      <c r="E26" s="164"/>
      <c r="F26" s="163">
        <f>IF(H112-(G4*J112)&gt;0,H112-(ROUND(G4*J112,2))," ")</f>
        <v>596.43999999999983</v>
      </c>
      <c r="G26" s="164"/>
      <c r="H26" s="163">
        <f>IF(H145-(G4*J145)&gt;0,H145-(ROUND(G4*J145,2))," ")</f>
        <v>935.00999999999976</v>
      </c>
      <c r="I26" s="164"/>
      <c r="J26" s="172"/>
      <c r="K26" s="163"/>
      <c r="L26" s="164"/>
      <c r="M26" s="163"/>
      <c r="N26" s="164"/>
      <c r="O26" s="175"/>
      <c r="P26" s="176"/>
      <c r="Q26" s="175"/>
      <c r="R26" s="176"/>
    </row>
    <row r="27" spans="1:26" s="55" customFormat="1" ht="12" customHeight="1">
      <c r="A27" s="48" t="s">
        <v>240</v>
      </c>
      <c r="B27" s="241" t="s">
        <v>43</v>
      </c>
      <c r="C27" s="242"/>
      <c r="D27" s="160" t="str">
        <f>IF(D28=" ","$0.00",D28)</f>
        <v>$0.00</v>
      </c>
      <c r="E27" s="169">
        <f>IF(D27="$0.00",IF(ROUND(G4*J135,2)-H135&lt;B64,ROUND(G4*J135,2)-H135,B64)," ")</f>
        <v>367.65</v>
      </c>
      <c r="F27" s="241" t="s">
        <v>43</v>
      </c>
      <c r="G27" s="242"/>
      <c r="H27" s="241" t="s">
        <v>43</v>
      </c>
      <c r="I27" s="242"/>
      <c r="J27" s="171" t="s">
        <v>43</v>
      </c>
      <c r="K27" s="160">
        <f>IF(K28=" ","$0.00",K28)</f>
        <v>938.10000000000014</v>
      </c>
      <c r="L27" s="170" t="str">
        <f>IF(K27="$0.00",IF(ROUND(G4*J124,2)-H124&lt;B64,ROUND(G4*J124,2)-H124,B64)," ")</f>
        <v xml:space="preserve"> </v>
      </c>
      <c r="M27" s="160">
        <f>IF(M28=" ","$0.00",M28)</f>
        <v>270.63000000000011</v>
      </c>
      <c r="N27" s="170" t="str">
        <f>IF(M27="$0.00",IF(ROUND(G4*J80,2)-H80&lt;B64,ROUND(G4*J80,2)-H80,B64)," ")</f>
        <v xml:space="preserve"> </v>
      </c>
      <c r="O27" s="160" t="str">
        <f>IF(O28=" ","$0.00",O28)</f>
        <v>$0.00</v>
      </c>
      <c r="P27" s="169">
        <f>IF(O27="$0.00",IF(ROUND(G4*J91,2)-H91&lt;B64,ROUND(G4*J91,2)-H91,B64)," ")</f>
        <v>494.70000000000005</v>
      </c>
      <c r="Q27" s="160" t="str">
        <f>IF(Q28=" ","$0.00",Q28)</f>
        <v>$0.00</v>
      </c>
      <c r="R27" s="169">
        <f>IF(Q27="$0.00",IF(ROUND(G4*J190,2)-H190&lt;B64,ROUND(G4*J190,2)-H190,B64)," ")</f>
        <v>62.669999999999845</v>
      </c>
      <c r="S27" s="53"/>
      <c r="T27" s="53"/>
      <c r="U27" s="53"/>
      <c r="V27" s="53"/>
      <c r="W27" s="54"/>
      <c r="X27" s="54"/>
      <c r="Y27" s="54"/>
      <c r="Z27" s="54"/>
    </row>
    <row r="28" spans="1:26" s="54" customFormat="1" ht="12" customHeight="1">
      <c r="A28" s="52" t="s">
        <v>93</v>
      </c>
      <c r="B28" s="166"/>
      <c r="C28" s="167"/>
      <c r="D28" s="163" t="str">
        <f>IF(H135-(G4*J135)&gt;0,H135-(ROUND(G4*J135,2))," ")</f>
        <v xml:space="preserve"> </v>
      </c>
      <c r="E28" s="164"/>
      <c r="F28" s="163"/>
      <c r="G28" s="164"/>
      <c r="H28" s="166"/>
      <c r="I28" s="167"/>
      <c r="J28" s="172"/>
      <c r="K28" s="163">
        <f>IF(H124-(G4*J124)&gt;0,H124-(ROUND(G4*J124,2))," ")</f>
        <v>938.10000000000014</v>
      </c>
      <c r="L28" s="164"/>
      <c r="M28" s="163">
        <f>IF(H80-(G4*J80)&gt;0,H80-(ROUND(G4*J80,2))," ")</f>
        <v>270.63000000000011</v>
      </c>
      <c r="N28" s="164"/>
      <c r="O28" s="177" t="str">
        <f>IF(H91-(G4*J91)&gt;0,H91-(ROUND(G4*J91,2))," ")</f>
        <v xml:space="preserve"> </v>
      </c>
      <c r="P28" s="178"/>
      <c r="Q28" s="177" t="str">
        <f>IF(H190-(G4*J190)&gt;0,H190-(ROUND(G4*J190,2))," ")</f>
        <v xml:space="preserve"> </v>
      </c>
      <c r="R28" s="178"/>
    </row>
    <row r="29" spans="1:26" s="55" customFormat="1" ht="12" customHeight="1">
      <c r="A29" s="48" t="s">
        <v>241</v>
      </c>
      <c r="B29" s="160" t="str">
        <f>IF(B30=" ","$0.00",B30)</f>
        <v>$0.00</v>
      </c>
      <c r="C29" s="169">
        <f>IF(B29="$0.00",IF(ROUND(G4*J103,2)-H103&lt;B65,ROUND(G4*J103,2)-H103,B65)," ")</f>
        <v>83.279999999999973</v>
      </c>
      <c r="D29" s="160" t="str">
        <f>IF(D30=" ","$0.00",D30)</f>
        <v>$0.00</v>
      </c>
      <c r="E29" s="169">
        <f>IF(D29="$0.00",IF(ROUND(G4*J136,2)-H136&lt;B65,ROUND(G4*J136,2)-H136,B65)," ")</f>
        <v>59.159999999999854</v>
      </c>
      <c r="F29" s="160">
        <f>IF(F30=" ","$0.00",F30)</f>
        <v>194.6099999999999</v>
      </c>
      <c r="G29" s="187" t="str">
        <f>IF(F29="$0.00",IF(ROUND(G4*J114,2)-H114&lt;B65,ROUND(G4*J114,2)-H114,B65)," ")</f>
        <v xml:space="preserve"> </v>
      </c>
      <c r="H29" s="160">
        <f>IF(H30=" ","$0.00",H30)</f>
        <v>512.59000000000015</v>
      </c>
      <c r="I29" s="170" t="str">
        <f>IF(H30="$0.00",IF(ROUND(G4*J147,2)-H147&gt;=0,ROUND(G4*J147,2)-H147," ")," ")</f>
        <v xml:space="preserve"> </v>
      </c>
      <c r="J29" s="171" t="s">
        <v>43</v>
      </c>
      <c r="K29" s="241" t="s">
        <v>43</v>
      </c>
      <c r="L29" s="242"/>
      <c r="M29" s="241" t="s">
        <v>43</v>
      </c>
      <c r="N29" s="242"/>
      <c r="O29" s="241" t="s">
        <v>43</v>
      </c>
      <c r="P29" s="242"/>
      <c r="Q29" s="241" t="s">
        <v>43</v>
      </c>
      <c r="R29" s="242"/>
      <c r="S29" s="53"/>
      <c r="T29" s="53"/>
      <c r="U29" s="53"/>
      <c r="V29" s="53"/>
      <c r="W29" s="54"/>
      <c r="X29" s="54"/>
      <c r="Y29" s="54"/>
      <c r="Z29" s="54"/>
    </row>
    <row r="30" spans="1:26" s="123" customFormat="1" ht="5.25" customHeight="1">
      <c r="A30" s="120" t="s">
        <v>97</v>
      </c>
      <c r="B30" s="121" t="str">
        <f>IF(H103-(G4*J103)&gt;0,H103-(ROUND(G4*J103,2))," ")</f>
        <v xml:space="preserve"> </v>
      </c>
      <c r="C30" s="121"/>
      <c r="D30" s="121" t="str">
        <f>IF(H136-(G4*J136)&gt;0,H136-(ROUND(G4*J136,2))," ")</f>
        <v xml:space="preserve"> </v>
      </c>
      <c r="E30" s="121"/>
      <c r="F30" s="121">
        <f>IF(H114-(G4*J114)&gt;0,H114-(ROUND(G4*J114,2))," ")</f>
        <v>194.6099999999999</v>
      </c>
      <c r="G30" s="121"/>
      <c r="H30" s="121">
        <f>IF(H147-(G4*J147)&gt;0,H147-(ROUND(G4*J147,2))," ")</f>
        <v>512.59000000000015</v>
      </c>
      <c r="I30" s="121"/>
      <c r="J30" s="121"/>
      <c r="K30" s="122"/>
      <c r="L30" s="122"/>
      <c r="M30" s="122"/>
      <c r="N30" s="122"/>
      <c r="O30" s="122"/>
      <c r="P30" s="122"/>
      <c r="Q30" s="122"/>
      <c r="R30" s="122"/>
    </row>
    <row r="31" spans="1:26" s="61" customFormat="1" ht="14.1" customHeight="1">
      <c r="A31" s="56" t="s">
        <v>17</v>
      </c>
      <c r="B31" s="57" t="s">
        <v>99</v>
      </c>
      <c r="C31" s="57"/>
      <c r="D31" s="57"/>
      <c r="E31" s="57"/>
      <c r="F31" s="58"/>
      <c r="G31" s="58"/>
      <c r="H31" s="57" t="s">
        <v>100</v>
      </c>
      <c r="I31" s="59"/>
      <c r="J31" s="59"/>
      <c r="K31" s="59"/>
      <c r="L31" s="59"/>
      <c r="M31" s="59"/>
      <c r="N31" s="59"/>
      <c r="O31" s="59"/>
      <c r="P31" s="59"/>
      <c r="Q31" s="59"/>
      <c r="R31" s="59"/>
      <c r="S31" s="60"/>
      <c r="T31" s="60"/>
      <c r="U31" s="60"/>
      <c r="V31" s="60"/>
    </row>
    <row r="32" spans="1:26" s="61" customFormat="1" ht="14.1" customHeight="1">
      <c r="A32" s="62"/>
      <c r="B32" s="57" t="s">
        <v>101</v>
      </c>
      <c r="C32" s="57"/>
      <c r="D32" s="57"/>
      <c r="E32" s="57"/>
      <c r="F32" s="58"/>
      <c r="G32" s="58"/>
      <c r="H32" s="57" t="s">
        <v>102</v>
      </c>
      <c r="I32" s="59"/>
      <c r="J32" s="59"/>
      <c r="K32" s="59"/>
      <c r="L32" s="59"/>
      <c r="M32" s="59"/>
      <c r="N32" s="59"/>
      <c r="O32" s="59"/>
      <c r="P32" s="59"/>
      <c r="Q32" s="59"/>
      <c r="R32" s="59"/>
      <c r="S32" s="60"/>
      <c r="T32" s="60"/>
      <c r="U32" s="60"/>
      <c r="V32" s="60"/>
    </row>
    <row r="33" spans="1:22" s="61" customFormat="1" ht="14.1" customHeight="1">
      <c r="A33" s="62"/>
      <c r="B33" s="57" t="s">
        <v>103</v>
      </c>
      <c r="C33" s="57"/>
      <c r="D33" s="57"/>
      <c r="E33" s="57"/>
      <c r="F33" s="58"/>
      <c r="G33" s="58"/>
      <c r="H33" s="57" t="s">
        <v>104</v>
      </c>
      <c r="I33" s="59"/>
      <c r="J33" s="59"/>
      <c r="K33" s="59"/>
      <c r="L33" s="59"/>
      <c r="M33" s="59"/>
      <c r="N33" s="59"/>
      <c r="O33" s="59"/>
      <c r="P33" s="59"/>
      <c r="Q33" s="59"/>
      <c r="R33" s="59"/>
      <c r="S33" s="60"/>
      <c r="T33" s="60"/>
      <c r="U33" s="60"/>
      <c r="V33" s="60"/>
    </row>
    <row r="34" spans="1:22" s="61" customFormat="1" ht="14.1" customHeight="1">
      <c r="A34" s="62"/>
      <c r="B34" s="57" t="s">
        <v>105</v>
      </c>
      <c r="C34" s="57"/>
      <c r="D34" s="57"/>
      <c r="E34" s="57"/>
      <c r="F34" s="58"/>
      <c r="G34" s="58"/>
      <c r="H34" s="57" t="s">
        <v>106</v>
      </c>
      <c r="I34" s="59"/>
      <c r="J34" s="59"/>
      <c r="K34" s="59"/>
      <c r="L34" s="59"/>
      <c r="M34" s="59"/>
      <c r="N34" s="59"/>
      <c r="O34" s="59"/>
      <c r="P34" s="59"/>
      <c r="Q34" s="59"/>
      <c r="R34" s="59"/>
      <c r="S34" s="60"/>
      <c r="T34" s="60"/>
      <c r="U34" s="60"/>
      <c r="V34" s="60"/>
    </row>
    <row r="35" spans="1:22" s="61" customFormat="1" ht="14.1" customHeight="1">
      <c r="A35" s="62"/>
      <c r="B35" s="57" t="s">
        <v>107</v>
      </c>
      <c r="C35" s="57"/>
      <c r="D35" s="57"/>
      <c r="E35" s="57"/>
      <c r="F35" s="58"/>
      <c r="G35" s="58"/>
      <c r="H35" s="57" t="s">
        <v>108</v>
      </c>
      <c r="I35" s="59"/>
      <c r="J35" s="59"/>
      <c r="K35" s="59"/>
      <c r="L35" s="59"/>
      <c r="M35" s="59"/>
      <c r="N35" s="59"/>
      <c r="O35" s="59"/>
      <c r="P35" s="59"/>
      <c r="Q35" s="59"/>
      <c r="R35" s="59"/>
      <c r="S35" s="60"/>
      <c r="T35" s="60"/>
      <c r="U35" s="60"/>
      <c r="V35" s="60"/>
    </row>
    <row r="36" spans="1:22" s="61" customFormat="1" ht="14.1" customHeight="1">
      <c r="A36" s="62"/>
      <c r="B36" s="57" t="s">
        <v>109</v>
      </c>
      <c r="C36" s="57"/>
      <c r="D36" s="57"/>
      <c r="E36" s="57"/>
      <c r="F36" s="58"/>
      <c r="G36" s="58"/>
      <c r="H36" s="57" t="s">
        <v>110</v>
      </c>
      <c r="I36" s="58"/>
      <c r="J36" s="58"/>
      <c r="K36" s="59"/>
      <c r="L36" s="59"/>
      <c r="M36" s="59"/>
      <c r="N36" s="59"/>
      <c r="O36" s="59"/>
      <c r="P36" s="59"/>
      <c r="Q36" s="59"/>
      <c r="R36" s="59"/>
      <c r="S36" s="60"/>
      <c r="T36" s="60"/>
      <c r="U36" s="60"/>
      <c r="V36" s="60"/>
    </row>
    <row r="37" spans="1:22" s="60" customFormat="1" ht="29.25" customHeight="1">
      <c r="A37" s="189"/>
      <c r="C37" s="190"/>
      <c r="D37" s="190"/>
      <c r="E37" s="190"/>
      <c r="F37" s="191"/>
      <c r="G37" s="191"/>
      <c r="H37" s="191"/>
      <c r="I37" s="191"/>
      <c r="J37" s="191"/>
    </row>
    <row r="38" spans="1:22" s="193" customFormat="1" ht="186" customHeight="1">
      <c r="A38" s="192"/>
      <c r="B38" s="239" t="s">
        <v>247</v>
      </c>
      <c r="C38" s="240"/>
      <c r="D38" s="240"/>
      <c r="E38" s="240"/>
      <c r="F38" s="240"/>
      <c r="G38" s="240"/>
      <c r="H38" s="240"/>
      <c r="I38" s="240"/>
      <c r="J38" s="240"/>
      <c r="K38" s="240"/>
      <c r="L38" s="240"/>
      <c r="M38" s="240"/>
      <c r="N38" s="240"/>
      <c r="O38" s="240"/>
      <c r="P38" s="240"/>
      <c r="Q38" s="240"/>
    </row>
    <row r="39" spans="1:22" s="61" customFormat="1" ht="14.1" customHeight="1">
      <c r="A39" s="195"/>
      <c r="C39" s="196"/>
      <c r="D39" s="196"/>
      <c r="E39" s="196"/>
      <c r="F39" s="197"/>
      <c r="G39" s="197"/>
      <c r="H39" s="197"/>
      <c r="I39" s="197"/>
      <c r="J39" s="197"/>
    </row>
    <row r="40" spans="1:22" s="61" customFormat="1" ht="14.1" customHeight="1">
      <c r="A40" s="195"/>
      <c r="C40" s="196"/>
      <c r="D40" s="196"/>
      <c r="E40" s="196"/>
      <c r="F40" s="197"/>
      <c r="G40" s="197"/>
      <c r="H40" s="197"/>
      <c r="I40" s="197"/>
      <c r="J40" s="197"/>
    </row>
    <row r="41" spans="1:22" s="61" customFormat="1" ht="14.1" customHeight="1">
      <c r="A41" s="195"/>
      <c r="C41" s="196"/>
      <c r="D41" s="196"/>
      <c r="E41" s="196"/>
      <c r="F41" s="197"/>
      <c r="G41" s="197"/>
      <c r="H41" s="197"/>
      <c r="I41" s="197"/>
      <c r="J41" s="197"/>
    </row>
    <row r="42" spans="1:22" s="61" customFormat="1" ht="11.25">
      <c r="A42" s="198"/>
      <c r="C42" s="196"/>
      <c r="D42" s="196"/>
      <c r="E42" s="196"/>
      <c r="F42" s="198"/>
      <c r="G42" s="198"/>
      <c r="H42" s="198"/>
      <c r="I42" s="198"/>
      <c r="J42" s="198"/>
    </row>
    <row r="43" spans="1:22" s="35" customFormat="1">
      <c r="B43" s="199"/>
      <c r="C43" s="199"/>
      <c r="D43" s="199"/>
      <c r="E43" s="199"/>
    </row>
    <row r="44" spans="1:22" s="35" customFormat="1" ht="15">
      <c r="B44" s="200">
        <f>'Medical, Dental Estimator'!C13</f>
        <v>20</v>
      </c>
      <c r="C44" s="201" t="s">
        <v>127</v>
      </c>
      <c r="D44" s="201"/>
      <c r="E44" s="201"/>
      <c r="F44" s="202"/>
      <c r="G44" s="202"/>
      <c r="H44" s="202"/>
      <c r="I44" s="202"/>
      <c r="J44" s="202"/>
    </row>
    <row r="45" spans="1:22" s="35" customFormat="1" ht="60" customHeight="1"/>
    <row r="46" spans="1:22" s="35" customFormat="1">
      <c r="A46" s="35">
        <v>10</v>
      </c>
      <c r="B46" s="203">
        <v>0.5</v>
      </c>
      <c r="C46" s="203"/>
      <c r="D46" s="203"/>
      <c r="E46" s="203"/>
      <c r="F46" s="203"/>
      <c r="G46" s="203"/>
    </row>
    <row r="47" spans="1:22" s="35" customFormat="1">
      <c r="A47" s="35">
        <v>11</v>
      </c>
      <c r="B47" s="203">
        <v>0.55000000000000004</v>
      </c>
      <c r="C47" s="203"/>
      <c r="D47" s="203"/>
      <c r="E47" s="203"/>
      <c r="F47" s="203"/>
      <c r="G47" s="203"/>
    </row>
    <row r="48" spans="1:22" s="35" customFormat="1">
      <c r="A48" s="35">
        <v>12</v>
      </c>
      <c r="B48" s="203">
        <v>0.6</v>
      </c>
      <c r="C48" s="203"/>
      <c r="D48" s="203"/>
      <c r="E48" s="203"/>
      <c r="F48" s="203"/>
      <c r="G48" s="203"/>
    </row>
    <row r="49" spans="1:10" s="35" customFormat="1">
      <c r="A49" s="35">
        <v>13</v>
      </c>
      <c r="B49" s="203">
        <v>0.65</v>
      </c>
      <c r="C49" s="203"/>
      <c r="D49" s="203"/>
      <c r="E49" s="203"/>
      <c r="F49" s="203"/>
      <c r="G49" s="203"/>
    </row>
    <row r="50" spans="1:10" s="35" customFormat="1">
      <c r="A50" s="35">
        <v>14</v>
      </c>
      <c r="B50" s="203">
        <v>0.7</v>
      </c>
      <c r="C50" s="203"/>
      <c r="D50" s="203"/>
      <c r="E50" s="203"/>
      <c r="F50" s="203"/>
      <c r="G50" s="203"/>
    </row>
    <row r="51" spans="1:10" s="35" customFormat="1">
      <c r="A51" s="35">
        <v>15</v>
      </c>
      <c r="B51" s="203">
        <v>0.75</v>
      </c>
      <c r="C51" s="203"/>
      <c r="D51" s="203"/>
      <c r="E51" s="203"/>
      <c r="F51" s="203"/>
      <c r="G51" s="203"/>
    </row>
    <row r="52" spans="1:10" s="35" customFormat="1">
      <c r="A52" s="35">
        <v>16</v>
      </c>
      <c r="B52" s="203">
        <v>0.8</v>
      </c>
      <c r="C52" s="203"/>
      <c r="D52" s="203"/>
      <c r="E52" s="203"/>
      <c r="F52" s="203"/>
      <c r="G52" s="203"/>
    </row>
    <row r="53" spans="1:10" s="35" customFormat="1">
      <c r="A53" s="35">
        <v>17</v>
      </c>
      <c r="B53" s="203">
        <v>0.85</v>
      </c>
      <c r="C53" s="203"/>
      <c r="D53" s="203"/>
      <c r="E53" s="203"/>
      <c r="F53" s="203"/>
      <c r="G53" s="203"/>
    </row>
    <row r="54" spans="1:10" s="35" customFormat="1">
      <c r="A54" s="35">
        <v>18</v>
      </c>
      <c r="B54" s="203">
        <v>0.9</v>
      </c>
      <c r="C54" s="203"/>
      <c r="D54" s="203"/>
      <c r="E54" s="203"/>
      <c r="F54" s="203"/>
      <c r="G54" s="203"/>
    </row>
    <row r="55" spans="1:10" s="35" customFormat="1">
      <c r="A55" s="35">
        <v>19</v>
      </c>
      <c r="B55" s="203">
        <v>0.95</v>
      </c>
      <c r="C55" s="203"/>
      <c r="D55" s="203"/>
      <c r="E55" s="203"/>
      <c r="F55" s="203"/>
      <c r="G55" s="203"/>
    </row>
    <row r="56" spans="1:10" s="35" customFormat="1">
      <c r="A56" s="35">
        <v>20</v>
      </c>
      <c r="B56" s="203">
        <v>1</v>
      </c>
      <c r="C56" s="203"/>
      <c r="D56" s="203"/>
      <c r="E56" s="203"/>
      <c r="F56" s="203"/>
      <c r="G56" s="203"/>
    </row>
    <row r="57" spans="1:10" s="35" customFormat="1"/>
    <row r="58" spans="1:10" s="35" customFormat="1">
      <c r="B58" s="204" t="s">
        <v>39</v>
      </c>
      <c r="C58" s="204"/>
      <c r="D58" s="204"/>
      <c r="E58" s="204"/>
    </row>
    <row r="59" spans="1:10" s="35" customFormat="1">
      <c r="A59" s="205" t="s">
        <v>10</v>
      </c>
      <c r="B59" s="206">
        <f>'Medical, Dental Estimator'!D69</f>
        <v>164.9</v>
      </c>
      <c r="C59" s="207"/>
      <c r="D59" s="207"/>
      <c r="E59" s="207"/>
      <c r="H59" s="208" t="s">
        <v>41</v>
      </c>
      <c r="I59" s="208"/>
      <c r="J59" s="208" t="s">
        <v>42</v>
      </c>
    </row>
    <row r="60" spans="1:10" s="35" customFormat="1">
      <c r="A60" s="205" t="s">
        <v>11</v>
      </c>
      <c r="B60" s="209">
        <f>'Medical, Dental Estimator'!D70</f>
        <v>329.8</v>
      </c>
      <c r="C60" s="207"/>
      <c r="D60" s="207"/>
      <c r="E60" s="207"/>
      <c r="F60" s="35">
        <v>1310</v>
      </c>
      <c r="H60" s="210">
        <v>794.36</v>
      </c>
      <c r="I60" s="211"/>
      <c r="J60" s="210">
        <v>447.7</v>
      </c>
    </row>
    <row r="61" spans="1:10" s="35" customFormat="1">
      <c r="A61" s="205" t="s">
        <v>12</v>
      </c>
      <c r="B61" s="209">
        <f>'Medical, Dental Estimator'!D71</f>
        <v>164.9</v>
      </c>
      <c r="C61" s="207"/>
      <c r="D61" s="207"/>
      <c r="E61" s="207"/>
      <c r="F61" s="35">
        <v>1310</v>
      </c>
      <c r="H61" s="210">
        <v>1429.85</v>
      </c>
      <c r="I61" s="211"/>
      <c r="J61" s="210">
        <v>805.8599999999999</v>
      </c>
    </row>
    <row r="62" spans="1:10" s="35" customFormat="1">
      <c r="A62" s="205" t="s">
        <v>13</v>
      </c>
      <c r="B62" s="209">
        <f>'Medical, Dental Estimator'!D72</f>
        <v>164.9</v>
      </c>
      <c r="C62" s="207"/>
      <c r="D62" s="207"/>
      <c r="E62" s="207"/>
      <c r="F62" s="35">
        <v>1310</v>
      </c>
      <c r="H62" s="210">
        <v>1668.16</v>
      </c>
      <c r="I62" s="211"/>
      <c r="J62" s="210">
        <v>884.2700000000001</v>
      </c>
    </row>
    <row r="63" spans="1:10" s="35" customFormat="1">
      <c r="A63" s="205" t="s">
        <v>14</v>
      </c>
      <c r="B63" s="209">
        <f>'Medical, Dental Estimator'!D73</f>
        <v>164.9</v>
      </c>
      <c r="C63" s="207"/>
      <c r="D63" s="207"/>
      <c r="E63" s="207"/>
      <c r="F63" s="35">
        <v>1310</v>
      </c>
      <c r="H63" s="210">
        <v>2303.65</v>
      </c>
      <c r="I63" s="211"/>
      <c r="J63" s="210">
        <v>1242.43</v>
      </c>
    </row>
    <row r="64" spans="1:10" s="35" customFormat="1">
      <c r="A64" s="205" t="s">
        <v>15</v>
      </c>
      <c r="B64" s="209">
        <f>'Medical, Dental Estimator'!D74</f>
        <v>494.70000000000005</v>
      </c>
      <c r="C64" s="207"/>
      <c r="D64" s="207"/>
      <c r="E64" s="207"/>
      <c r="F64" s="35">
        <v>1310</v>
      </c>
      <c r="H64" s="210" t="s">
        <v>43</v>
      </c>
      <c r="I64" s="211"/>
      <c r="J64" s="210" t="s">
        <v>43</v>
      </c>
    </row>
    <row r="65" spans="1:10" s="35" customFormat="1">
      <c r="A65" s="205" t="s">
        <v>16</v>
      </c>
      <c r="B65" s="209">
        <f>'Medical, Dental Estimator'!D75</f>
        <v>329.8</v>
      </c>
      <c r="C65" s="207"/>
      <c r="D65" s="207"/>
      <c r="E65" s="207"/>
      <c r="F65" s="35">
        <v>1310</v>
      </c>
      <c r="H65" s="210" t="s">
        <v>43</v>
      </c>
      <c r="I65" s="211"/>
      <c r="J65" s="210" t="s">
        <v>43</v>
      </c>
    </row>
    <row r="66" spans="1:10" s="35" customFormat="1">
      <c r="F66" s="35">
        <v>1310</v>
      </c>
      <c r="H66" s="210" t="s">
        <v>43</v>
      </c>
      <c r="I66" s="211"/>
      <c r="J66" s="210" t="s">
        <v>43</v>
      </c>
    </row>
    <row r="67" spans="1:10" s="35" customFormat="1">
      <c r="F67" s="35">
        <v>1310</v>
      </c>
      <c r="H67" s="210" t="s">
        <v>43</v>
      </c>
      <c r="I67" s="211"/>
      <c r="J67" s="210" t="s">
        <v>43</v>
      </c>
    </row>
    <row r="68" spans="1:10" s="35" customFormat="1">
      <c r="F68" s="35">
        <v>1310</v>
      </c>
      <c r="H68" s="210" t="s">
        <v>43</v>
      </c>
      <c r="I68" s="211"/>
      <c r="J68" s="210" t="s">
        <v>43</v>
      </c>
    </row>
    <row r="69" spans="1:10" s="35" customFormat="1">
      <c r="F69" s="35">
        <v>1310</v>
      </c>
      <c r="H69" s="210" t="s">
        <v>43</v>
      </c>
      <c r="I69" s="211"/>
      <c r="J69" s="210" t="s">
        <v>43</v>
      </c>
    </row>
    <row r="70" spans="1:10" s="35" customFormat="1">
      <c r="F70" s="35">
        <v>1310</v>
      </c>
      <c r="H70" s="210" t="s">
        <v>43</v>
      </c>
      <c r="I70" s="211"/>
      <c r="J70" s="210" t="s">
        <v>43</v>
      </c>
    </row>
    <row r="71" spans="1:10" s="35" customFormat="1">
      <c r="F71" s="35">
        <v>1330</v>
      </c>
      <c r="H71" s="210" t="s">
        <v>43</v>
      </c>
      <c r="I71" s="211"/>
      <c r="J71" s="210" t="s">
        <v>43</v>
      </c>
    </row>
    <row r="72" spans="1:10" s="35" customFormat="1">
      <c r="F72" s="35">
        <v>1330</v>
      </c>
      <c r="H72" s="210" t="s">
        <v>43</v>
      </c>
      <c r="I72" s="211"/>
      <c r="J72" s="210" t="s">
        <v>43</v>
      </c>
    </row>
    <row r="73" spans="1:10" s="35" customFormat="1">
      <c r="F73" s="35">
        <v>1330</v>
      </c>
      <c r="H73" s="210" t="s">
        <v>43</v>
      </c>
      <c r="I73" s="211"/>
      <c r="J73" s="210" t="s">
        <v>43</v>
      </c>
    </row>
    <row r="74" spans="1:10" s="35" customFormat="1">
      <c r="F74" s="35">
        <v>1330</v>
      </c>
      <c r="H74" s="210" t="s">
        <v>43</v>
      </c>
      <c r="I74" s="211"/>
      <c r="J74" s="210" t="s">
        <v>43</v>
      </c>
    </row>
    <row r="75" spans="1:10" s="35" customFormat="1">
      <c r="F75" s="35">
        <v>1330</v>
      </c>
      <c r="H75" s="210">
        <v>460.31</v>
      </c>
      <c r="I75" s="211"/>
      <c r="J75" s="210">
        <v>370.1</v>
      </c>
    </row>
    <row r="76" spans="1:10" s="35" customFormat="1">
      <c r="F76" s="35">
        <v>1330</v>
      </c>
      <c r="H76" s="210">
        <v>920.62</v>
      </c>
      <c r="I76" s="211"/>
      <c r="J76" s="210">
        <v>740.2</v>
      </c>
    </row>
    <row r="77" spans="1:10" s="35" customFormat="1">
      <c r="F77" s="35">
        <v>1330</v>
      </c>
      <c r="H77" s="210" t="s">
        <v>43</v>
      </c>
      <c r="I77" s="211"/>
      <c r="J77" s="210" t="s">
        <v>43</v>
      </c>
    </row>
    <row r="78" spans="1:10" s="35" customFormat="1">
      <c r="F78" s="35">
        <v>1330</v>
      </c>
      <c r="H78" s="210" t="s">
        <v>43</v>
      </c>
      <c r="I78" s="211"/>
      <c r="J78" s="210" t="s">
        <v>43</v>
      </c>
    </row>
    <row r="79" spans="1:10" s="35" customFormat="1">
      <c r="F79" s="35">
        <v>1330</v>
      </c>
      <c r="H79" s="210" t="s">
        <v>43</v>
      </c>
      <c r="I79" s="211"/>
      <c r="J79" s="210" t="s">
        <v>43</v>
      </c>
    </row>
    <row r="80" spans="1:10" s="35" customFormat="1">
      <c r="F80" s="35">
        <v>1330</v>
      </c>
      <c r="H80" s="210">
        <v>1380.93</v>
      </c>
      <c r="I80" s="211"/>
      <c r="J80" s="210">
        <v>1110.3000000000002</v>
      </c>
    </row>
    <row r="81" spans="6:10" s="35" customFormat="1">
      <c r="F81" s="35">
        <v>1330</v>
      </c>
      <c r="H81" s="210" t="s">
        <v>43</v>
      </c>
      <c r="I81" s="211"/>
      <c r="J81" s="210" t="s">
        <v>43</v>
      </c>
    </row>
    <row r="82" spans="6:10" s="35" customFormat="1">
      <c r="F82" s="35">
        <v>1340</v>
      </c>
      <c r="H82" s="210" t="s">
        <v>43</v>
      </c>
      <c r="I82" s="211"/>
      <c r="J82" s="210" t="s">
        <v>43</v>
      </c>
    </row>
    <row r="83" spans="6:10" s="35" customFormat="1">
      <c r="F83" s="35">
        <v>1340</v>
      </c>
      <c r="H83" s="210" t="s">
        <v>43</v>
      </c>
      <c r="I83" s="211"/>
      <c r="J83" s="210" t="s">
        <v>43</v>
      </c>
    </row>
    <row r="84" spans="6:10" s="35" customFormat="1">
      <c r="F84" s="35">
        <v>1340</v>
      </c>
      <c r="H84" s="210" t="s">
        <v>43</v>
      </c>
      <c r="I84" s="211"/>
      <c r="J84" s="210" t="s">
        <v>43</v>
      </c>
    </row>
    <row r="85" spans="6:10" s="35" customFormat="1">
      <c r="F85" s="35">
        <v>1340</v>
      </c>
      <c r="H85" s="210" t="s">
        <v>43</v>
      </c>
      <c r="I85" s="211"/>
      <c r="J85" s="210" t="s">
        <v>43</v>
      </c>
    </row>
    <row r="86" spans="6:10" s="35" customFormat="1">
      <c r="F86" s="35">
        <v>1340</v>
      </c>
      <c r="H86" s="210">
        <v>124.41</v>
      </c>
      <c r="I86" s="211"/>
      <c r="J86" s="210">
        <v>370.1</v>
      </c>
    </row>
    <row r="87" spans="6:10" s="35" customFormat="1">
      <c r="F87" s="35">
        <v>1340</v>
      </c>
      <c r="H87" s="210">
        <v>248.82</v>
      </c>
      <c r="I87" s="211"/>
      <c r="J87" s="210">
        <v>740.2</v>
      </c>
    </row>
    <row r="88" spans="6:10" s="35" customFormat="1">
      <c r="F88" s="35">
        <v>1340</v>
      </c>
      <c r="H88" s="210" t="s">
        <v>43</v>
      </c>
      <c r="J88" s="210" t="s">
        <v>43</v>
      </c>
    </row>
    <row r="89" spans="6:10" s="35" customFormat="1">
      <c r="F89" s="35">
        <v>1340</v>
      </c>
      <c r="H89" s="210" t="s">
        <v>43</v>
      </c>
      <c r="J89" s="210" t="s">
        <v>43</v>
      </c>
    </row>
    <row r="90" spans="6:10" s="35" customFormat="1">
      <c r="F90" s="35">
        <v>1340</v>
      </c>
      <c r="H90" s="210" t="s">
        <v>43</v>
      </c>
      <c r="J90" s="210" t="s">
        <v>43</v>
      </c>
    </row>
    <row r="91" spans="6:10" s="35" customFormat="1">
      <c r="F91" s="35">
        <v>1340</v>
      </c>
      <c r="H91" s="210">
        <v>373.23</v>
      </c>
      <c r="I91" s="211"/>
      <c r="J91" s="210">
        <v>1110.3000000000002</v>
      </c>
    </row>
    <row r="92" spans="6:10" s="35" customFormat="1">
      <c r="F92" s="35">
        <v>1340</v>
      </c>
      <c r="H92" s="210" t="s">
        <v>43</v>
      </c>
      <c r="J92" s="210" t="s">
        <v>43</v>
      </c>
    </row>
    <row r="93" spans="6:10" s="35" customFormat="1">
      <c r="F93" s="35">
        <v>1300</v>
      </c>
      <c r="H93" s="210">
        <v>317.77999999999997</v>
      </c>
      <c r="I93" s="211"/>
      <c r="J93" s="210">
        <v>647.39999999999986</v>
      </c>
    </row>
    <row r="94" spans="6:10" s="35" customFormat="1">
      <c r="F94" s="35">
        <v>1300</v>
      </c>
      <c r="H94" s="210">
        <v>572</v>
      </c>
      <c r="I94" s="211"/>
      <c r="J94" s="210">
        <v>1165.3200000000002</v>
      </c>
    </row>
    <row r="95" spans="6:10" s="35" customFormat="1">
      <c r="F95" s="35">
        <v>1300</v>
      </c>
      <c r="H95" s="210">
        <v>667.34</v>
      </c>
      <c r="I95" s="211"/>
      <c r="J95" s="210">
        <v>1303.6399999999999</v>
      </c>
    </row>
    <row r="96" spans="6:10" s="35" customFormat="1">
      <c r="F96" s="35">
        <v>1300</v>
      </c>
      <c r="H96" s="210">
        <v>921.56</v>
      </c>
      <c r="I96" s="211"/>
      <c r="J96" s="210">
        <v>1821.5600000000002</v>
      </c>
    </row>
    <row r="97" spans="6:10" s="35" customFormat="1">
      <c r="F97" s="35">
        <v>1300</v>
      </c>
      <c r="H97" s="210" t="s">
        <v>43</v>
      </c>
      <c r="J97" s="210" t="s">
        <v>43</v>
      </c>
    </row>
    <row r="98" spans="6:10" s="35" customFormat="1">
      <c r="F98" s="35">
        <v>1300</v>
      </c>
      <c r="H98" s="210" t="s">
        <v>43</v>
      </c>
      <c r="J98" s="210" t="s">
        <v>43</v>
      </c>
    </row>
    <row r="99" spans="6:10" s="35" customFormat="1">
      <c r="F99" s="35">
        <v>1300</v>
      </c>
      <c r="H99" s="210">
        <v>714.53</v>
      </c>
      <c r="I99" s="211"/>
      <c r="J99" s="210">
        <v>888.0200000000001</v>
      </c>
    </row>
    <row r="100" spans="6:10" s="35" customFormat="1">
      <c r="F100" s="35">
        <v>1300</v>
      </c>
      <c r="H100" s="210">
        <v>809.87</v>
      </c>
      <c r="I100" s="211"/>
      <c r="J100" s="210">
        <v>1026.3400000000001</v>
      </c>
    </row>
    <row r="101" spans="6:10" s="35" customFormat="1">
      <c r="F101" s="35">
        <v>1300</v>
      </c>
      <c r="H101" s="210">
        <v>1064.0899999999999</v>
      </c>
      <c r="I101" s="211"/>
      <c r="J101" s="210">
        <v>1544.2599999999998</v>
      </c>
    </row>
    <row r="102" spans="6:10" s="35" customFormat="1">
      <c r="F102" s="35">
        <v>1300</v>
      </c>
      <c r="H102" s="210" t="s">
        <v>43</v>
      </c>
      <c r="I102" s="211"/>
      <c r="J102" s="210" t="s">
        <v>43</v>
      </c>
    </row>
    <row r="103" spans="6:10" s="35" customFormat="1">
      <c r="F103" s="35">
        <v>1300</v>
      </c>
      <c r="H103" s="210">
        <v>1174.8399999999999</v>
      </c>
      <c r="I103" s="211"/>
      <c r="J103" s="210">
        <v>1258.1199999999999</v>
      </c>
    </row>
    <row r="104" spans="6:10" s="35" customFormat="1">
      <c r="F104" s="35">
        <v>4805</v>
      </c>
      <c r="H104" s="210">
        <v>981.19</v>
      </c>
      <c r="I104" s="211"/>
      <c r="J104" s="210">
        <v>685.7</v>
      </c>
    </row>
    <row r="105" spans="6:10" s="35" customFormat="1">
      <c r="F105" s="35">
        <v>4805</v>
      </c>
      <c r="H105" s="210">
        <v>1766.14</v>
      </c>
      <c r="I105" s="211"/>
      <c r="J105" s="210">
        <v>1234.2600000000002</v>
      </c>
    </row>
    <row r="106" spans="6:10" s="35" customFormat="1">
      <c r="F106" s="35">
        <v>4805</v>
      </c>
      <c r="H106" s="210">
        <v>2060.5</v>
      </c>
      <c r="I106" s="211"/>
      <c r="J106" s="210">
        <v>1384.0700000000002</v>
      </c>
    </row>
    <row r="107" spans="6:10" s="35" customFormat="1">
      <c r="F107" s="35">
        <v>4805</v>
      </c>
      <c r="H107" s="210">
        <v>2845.45</v>
      </c>
      <c r="I107" s="211"/>
      <c r="J107" s="210">
        <v>1932.6299999999997</v>
      </c>
    </row>
    <row r="108" spans="6:10" s="35" customFormat="1">
      <c r="F108" s="35">
        <v>4805</v>
      </c>
      <c r="H108" s="210" t="s">
        <v>43</v>
      </c>
      <c r="I108" s="211"/>
      <c r="J108" s="210" t="s">
        <v>43</v>
      </c>
    </row>
    <row r="109" spans="6:10" s="35" customFormat="1">
      <c r="F109" s="35">
        <v>4805</v>
      </c>
      <c r="H109" s="210" t="s">
        <v>43</v>
      </c>
      <c r="I109" s="211"/>
      <c r="J109" s="210" t="s">
        <v>43</v>
      </c>
    </row>
    <row r="110" spans="6:10" s="35" customFormat="1">
      <c r="F110" s="35">
        <v>4805</v>
      </c>
      <c r="H110" s="210">
        <v>1134.1600000000001</v>
      </c>
      <c r="I110" s="211"/>
      <c r="J110" s="210">
        <v>918.6600000000002</v>
      </c>
    </row>
    <row r="111" spans="6:10" s="35" customFormat="1">
      <c r="F111" s="35">
        <v>4805</v>
      </c>
      <c r="H111" s="210">
        <v>1428.52</v>
      </c>
      <c r="I111" s="211"/>
      <c r="J111" s="210">
        <v>1068.47</v>
      </c>
    </row>
    <row r="112" spans="6:10" s="35" customFormat="1">
      <c r="F112" s="35">
        <v>4805</v>
      </c>
      <c r="H112" s="210">
        <v>2213.4699999999998</v>
      </c>
      <c r="I112" s="211"/>
      <c r="J112" s="210">
        <v>1617.0299999999997</v>
      </c>
    </row>
    <row r="113" spans="6:10" s="35" customFormat="1">
      <c r="F113" s="35">
        <v>4805</v>
      </c>
      <c r="H113" s="210" t="s">
        <v>43</v>
      </c>
      <c r="I113" s="211"/>
      <c r="J113" s="210" t="s">
        <v>43</v>
      </c>
    </row>
    <row r="114" spans="6:10" s="35" customFormat="1">
      <c r="F114" s="35">
        <v>4805</v>
      </c>
      <c r="H114" s="210">
        <v>1483.37</v>
      </c>
      <c r="I114" s="211"/>
      <c r="J114" s="210">
        <v>1288.7599999999998</v>
      </c>
    </row>
    <row r="115" spans="6:10" s="35" customFormat="1">
      <c r="F115" s="35">
        <v>1350</v>
      </c>
      <c r="H115" s="210" t="s">
        <v>43</v>
      </c>
      <c r="I115" s="211"/>
      <c r="J115" s="210" t="s">
        <v>43</v>
      </c>
    </row>
    <row r="116" spans="6:10" s="35" customFormat="1">
      <c r="F116" s="35">
        <v>1350</v>
      </c>
      <c r="H116" s="210" t="s">
        <v>43</v>
      </c>
      <c r="I116" s="211"/>
      <c r="J116" s="210" t="s">
        <v>43</v>
      </c>
    </row>
    <row r="117" spans="6:10" s="35" customFormat="1">
      <c r="F117" s="35">
        <v>1350</v>
      </c>
      <c r="H117" s="210" t="s">
        <v>43</v>
      </c>
      <c r="I117" s="211"/>
      <c r="J117" s="210" t="s">
        <v>43</v>
      </c>
    </row>
    <row r="118" spans="6:10" s="35" customFormat="1">
      <c r="F118" s="35">
        <v>1350</v>
      </c>
      <c r="H118" s="210" t="s">
        <v>43</v>
      </c>
      <c r="I118" s="211"/>
      <c r="J118" s="210" t="s">
        <v>43</v>
      </c>
    </row>
    <row r="119" spans="6:10" s="35" customFormat="1">
      <c r="F119" s="35">
        <v>1350</v>
      </c>
      <c r="H119" s="210">
        <v>682.8</v>
      </c>
      <c r="I119" s="211"/>
      <c r="J119" s="210">
        <v>370.09999999999997</v>
      </c>
    </row>
    <row r="120" spans="6:10" s="35" customFormat="1">
      <c r="F120" s="35">
        <v>1350</v>
      </c>
      <c r="H120" s="210">
        <v>1365.6</v>
      </c>
      <c r="I120" s="211"/>
      <c r="J120" s="210">
        <v>740.19999999999993</v>
      </c>
    </row>
    <row r="121" spans="6:10" s="35" customFormat="1">
      <c r="F121" s="35">
        <v>1350</v>
      </c>
      <c r="H121" s="210" t="s">
        <v>43</v>
      </c>
      <c r="I121" s="211"/>
      <c r="J121" s="210" t="s">
        <v>43</v>
      </c>
    </row>
    <row r="122" spans="6:10" s="35" customFormat="1">
      <c r="F122" s="35">
        <v>1350</v>
      </c>
      <c r="H122" s="210" t="s">
        <v>43</v>
      </c>
      <c r="I122" s="211"/>
      <c r="J122" s="210" t="s">
        <v>43</v>
      </c>
    </row>
    <row r="123" spans="6:10" s="35" customFormat="1">
      <c r="F123" s="35">
        <v>1350</v>
      </c>
      <c r="H123" s="210" t="s">
        <v>43</v>
      </c>
      <c r="I123" s="211"/>
      <c r="J123" s="210" t="s">
        <v>43</v>
      </c>
    </row>
    <row r="124" spans="6:10" s="35" customFormat="1">
      <c r="F124" s="35">
        <v>1350</v>
      </c>
      <c r="H124" s="210">
        <v>2048.4</v>
      </c>
      <c r="I124" s="211"/>
      <c r="J124" s="210">
        <v>1110.3000000000002</v>
      </c>
    </row>
    <row r="125" spans="6:10" s="35" customFormat="1">
      <c r="F125" s="35">
        <v>1350</v>
      </c>
      <c r="H125" s="210" t="s">
        <v>43</v>
      </c>
      <c r="I125" s="211"/>
      <c r="J125" s="210" t="s">
        <v>43</v>
      </c>
    </row>
    <row r="126" spans="6:10" s="35" customFormat="1">
      <c r="F126" s="35">
        <v>2100</v>
      </c>
      <c r="H126" s="210">
        <v>793.52</v>
      </c>
      <c r="I126" s="211"/>
      <c r="J126" s="210">
        <v>561.07999999999993</v>
      </c>
    </row>
    <row r="127" spans="6:10" s="35" customFormat="1">
      <c r="F127" s="35">
        <v>2100</v>
      </c>
      <c r="H127" s="210">
        <v>1428.33</v>
      </c>
      <c r="I127" s="211"/>
      <c r="J127" s="210">
        <v>1009.9499999999999</v>
      </c>
    </row>
    <row r="128" spans="6:10" s="35" customFormat="1">
      <c r="F128" s="35">
        <v>2100</v>
      </c>
      <c r="H128" s="210">
        <v>1666.39</v>
      </c>
      <c r="I128" s="211"/>
      <c r="J128" s="210">
        <v>1122.3700000000001</v>
      </c>
    </row>
    <row r="129" spans="6:10" s="35" customFormat="1">
      <c r="F129" s="35">
        <v>2100</v>
      </c>
      <c r="H129" s="210">
        <v>2301.1999999999998</v>
      </c>
      <c r="I129" s="211"/>
      <c r="J129" s="210">
        <v>1571.2399999999998</v>
      </c>
    </row>
    <row r="130" spans="6:10" s="35" customFormat="1">
      <c r="F130" s="35">
        <v>2100</v>
      </c>
      <c r="H130" s="210">
        <v>247.55</v>
      </c>
      <c r="I130" s="211"/>
      <c r="J130" s="210">
        <v>370.1</v>
      </c>
    </row>
    <row r="131" spans="6:10" s="35" customFormat="1">
      <c r="F131" s="35">
        <v>2100</v>
      </c>
      <c r="H131" s="210">
        <v>495.1</v>
      </c>
      <c r="I131" s="211"/>
      <c r="J131" s="210">
        <v>740.2</v>
      </c>
    </row>
    <row r="132" spans="6:10" s="35" customFormat="1">
      <c r="F132" s="35">
        <v>2100</v>
      </c>
      <c r="H132" s="210">
        <v>882.36</v>
      </c>
      <c r="I132" s="211"/>
      <c r="J132" s="210">
        <v>818.97000000000014</v>
      </c>
    </row>
    <row r="133" spans="6:10" s="35" customFormat="1">
      <c r="F133" s="35">
        <v>2100</v>
      </c>
      <c r="H133" s="210">
        <v>1120.42</v>
      </c>
      <c r="I133" s="211"/>
      <c r="J133" s="210">
        <v>931.39000000000033</v>
      </c>
    </row>
    <row r="134" spans="6:10" s="35" customFormat="1">
      <c r="F134" s="35">
        <v>2100</v>
      </c>
      <c r="H134" s="210">
        <v>1755.23</v>
      </c>
      <c r="I134" s="211"/>
      <c r="J134" s="210">
        <v>1380.2599999999998</v>
      </c>
    </row>
    <row r="135" spans="6:10" s="35" customFormat="1">
      <c r="F135" s="35">
        <v>2100</v>
      </c>
      <c r="H135" s="210">
        <v>742.65</v>
      </c>
      <c r="I135" s="211"/>
      <c r="J135" s="210">
        <v>1110.3</v>
      </c>
    </row>
    <row r="136" spans="6:10" s="35" customFormat="1">
      <c r="F136" s="35">
        <v>2100</v>
      </c>
      <c r="H136" s="210">
        <v>1129.9100000000001</v>
      </c>
      <c r="I136" s="211"/>
      <c r="J136" s="210">
        <v>1189.07</v>
      </c>
    </row>
    <row r="137" spans="6:10" s="35" customFormat="1">
      <c r="F137" s="35">
        <v>1320</v>
      </c>
      <c r="H137" s="210">
        <v>1344.47</v>
      </c>
      <c r="I137" s="211"/>
      <c r="J137" s="210">
        <v>929.26</v>
      </c>
    </row>
    <row r="138" spans="6:10" s="35" customFormat="1">
      <c r="F138" s="35">
        <v>1320</v>
      </c>
      <c r="H138" s="210">
        <v>2420.0500000000002</v>
      </c>
      <c r="I138" s="211"/>
      <c r="J138" s="210">
        <v>1672.67</v>
      </c>
    </row>
    <row r="139" spans="6:10" s="35" customFormat="1">
      <c r="F139" s="35">
        <v>1320</v>
      </c>
      <c r="H139" s="210">
        <v>2823.39</v>
      </c>
      <c r="I139" s="211"/>
      <c r="J139" s="210">
        <v>1895.5499999999997</v>
      </c>
    </row>
    <row r="140" spans="6:10" s="35" customFormat="1">
      <c r="F140" s="35">
        <v>1320</v>
      </c>
      <c r="H140" s="210">
        <v>3898.97</v>
      </c>
      <c r="I140" s="211"/>
      <c r="J140" s="210">
        <v>2638.96</v>
      </c>
    </row>
    <row r="141" spans="6:10" s="35" customFormat="1">
      <c r="F141" s="35">
        <v>1320</v>
      </c>
      <c r="H141" s="210" t="s">
        <v>43</v>
      </c>
      <c r="I141" s="211"/>
      <c r="J141" s="210" t="s">
        <v>43</v>
      </c>
    </row>
    <row r="142" spans="6:10" s="35" customFormat="1">
      <c r="F142" s="35">
        <v>1320</v>
      </c>
      <c r="H142" s="210" t="s">
        <v>43</v>
      </c>
      <c r="I142" s="211"/>
      <c r="J142" s="210" t="s">
        <v>43</v>
      </c>
    </row>
    <row r="143" spans="6:10" s="35" customFormat="1">
      <c r="F143" s="35">
        <v>1320</v>
      </c>
      <c r="H143" s="210">
        <v>1535.89</v>
      </c>
      <c r="I143" s="211"/>
      <c r="J143" s="210">
        <v>1113.5100000000002</v>
      </c>
    </row>
    <row r="144" spans="6:10" s="35" customFormat="1">
      <c r="F144" s="35">
        <v>1320</v>
      </c>
      <c r="H144" s="210">
        <v>1939.23</v>
      </c>
      <c r="I144" s="211"/>
      <c r="J144" s="210">
        <v>1336.39</v>
      </c>
    </row>
    <row r="145" spans="6:10" s="35" customFormat="1">
      <c r="F145" s="35">
        <v>1320</v>
      </c>
      <c r="H145" s="210">
        <v>3014.81</v>
      </c>
      <c r="I145" s="211"/>
      <c r="J145" s="210">
        <v>2079.7999999999997</v>
      </c>
    </row>
    <row r="146" spans="6:10" s="35" customFormat="1">
      <c r="F146" s="35">
        <v>1320</v>
      </c>
      <c r="H146" s="210" t="s">
        <v>43</v>
      </c>
      <c r="I146" s="211"/>
      <c r="J146" s="210" t="s">
        <v>43</v>
      </c>
    </row>
    <row r="147" spans="6:10" s="35" customFormat="1">
      <c r="F147" s="35">
        <v>1320</v>
      </c>
      <c r="H147" s="210">
        <v>1996.2</v>
      </c>
      <c r="I147" s="211"/>
      <c r="J147" s="210">
        <v>1483.61</v>
      </c>
    </row>
    <row r="148" spans="6:10" s="35" customFormat="1">
      <c r="F148" s="35">
        <v>3750</v>
      </c>
      <c r="H148" s="210" t="s">
        <v>43</v>
      </c>
      <c r="I148" s="211"/>
      <c r="J148" s="210" t="s">
        <v>43</v>
      </c>
    </row>
    <row r="149" spans="6:10" s="35" customFormat="1">
      <c r="F149" s="35">
        <v>3750</v>
      </c>
      <c r="H149" s="210" t="s">
        <v>43</v>
      </c>
      <c r="I149" s="211"/>
      <c r="J149" s="210" t="s">
        <v>43</v>
      </c>
    </row>
    <row r="150" spans="6:10" s="35" customFormat="1">
      <c r="F150" s="35">
        <v>3750</v>
      </c>
      <c r="H150" s="210" t="s">
        <v>43</v>
      </c>
      <c r="I150" s="211"/>
      <c r="J150" s="210" t="s">
        <v>43</v>
      </c>
    </row>
    <row r="151" spans="6:10" s="35" customFormat="1">
      <c r="F151" s="35">
        <v>3750</v>
      </c>
      <c r="H151" s="210" t="s">
        <v>43</v>
      </c>
      <c r="I151" s="211"/>
      <c r="J151" s="210" t="s">
        <v>43</v>
      </c>
    </row>
    <row r="152" spans="6:10" s="35" customFormat="1">
      <c r="F152" s="35">
        <v>3750</v>
      </c>
      <c r="H152" s="210">
        <v>349.21</v>
      </c>
      <c r="I152" s="211"/>
      <c r="J152" s="210">
        <v>370.1</v>
      </c>
    </row>
    <row r="153" spans="6:10" s="35" customFormat="1">
      <c r="F153" s="35">
        <v>3750</v>
      </c>
      <c r="H153" s="210">
        <v>698.42</v>
      </c>
      <c r="I153" s="211"/>
      <c r="J153" s="210">
        <v>740.2</v>
      </c>
    </row>
    <row r="154" spans="6:10" s="35" customFormat="1">
      <c r="F154" s="35">
        <v>3750</v>
      </c>
      <c r="H154" s="210" t="s">
        <v>43</v>
      </c>
      <c r="I154" s="211"/>
      <c r="J154" s="212" t="s">
        <v>43</v>
      </c>
    </row>
    <row r="155" spans="6:10" s="35" customFormat="1">
      <c r="F155" s="35">
        <v>3750</v>
      </c>
      <c r="H155" s="210" t="s">
        <v>43</v>
      </c>
      <c r="I155" s="211"/>
      <c r="J155" s="212" t="s">
        <v>43</v>
      </c>
    </row>
    <row r="156" spans="6:10" s="35" customFormat="1">
      <c r="F156" s="35">
        <v>3750</v>
      </c>
      <c r="H156" s="210" t="s">
        <v>43</v>
      </c>
      <c r="I156" s="211"/>
      <c r="J156" s="212" t="s">
        <v>43</v>
      </c>
    </row>
    <row r="157" spans="6:10" s="35" customFormat="1">
      <c r="F157" s="35">
        <v>3750</v>
      </c>
      <c r="H157" s="210">
        <v>1047.6300000000001</v>
      </c>
      <c r="I157" s="211"/>
      <c r="J157" s="210">
        <v>1110.3</v>
      </c>
    </row>
    <row r="158" spans="6:10" s="35" customFormat="1">
      <c r="F158" s="35">
        <v>3750</v>
      </c>
      <c r="H158" s="210" t="s">
        <v>43</v>
      </c>
      <c r="I158" s="211"/>
      <c r="J158" s="212" t="s">
        <v>43</v>
      </c>
    </row>
    <row r="159" spans="6:10" s="35" customFormat="1">
      <c r="F159" s="35">
        <v>5400</v>
      </c>
      <c r="H159" s="210">
        <v>44.24</v>
      </c>
      <c r="I159" s="211"/>
      <c r="J159" s="210">
        <v>44.24</v>
      </c>
    </row>
    <row r="160" spans="6:10" s="35" customFormat="1">
      <c r="F160" s="35">
        <v>5400</v>
      </c>
      <c r="H160" s="210">
        <v>79.63</v>
      </c>
      <c r="I160" s="211"/>
      <c r="J160" s="210">
        <v>79.63</v>
      </c>
    </row>
    <row r="161" spans="6:10" s="35" customFormat="1">
      <c r="F161" s="35">
        <v>5400</v>
      </c>
      <c r="H161" s="210">
        <v>92.9</v>
      </c>
      <c r="I161" s="211"/>
      <c r="J161" s="210">
        <v>92.9</v>
      </c>
    </row>
    <row r="162" spans="6:10" s="35" customFormat="1">
      <c r="F162" s="35">
        <v>5400</v>
      </c>
      <c r="H162" s="210">
        <v>128.29</v>
      </c>
      <c r="I162" s="211"/>
      <c r="J162" s="210">
        <v>128.29</v>
      </c>
    </row>
    <row r="163" spans="6:10" s="35" customFormat="1">
      <c r="F163" s="35">
        <v>5400</v>
      </c>
      <c r="H163" s="212" t="s">
        <v>43</v>
      </c>
      <c r="I163" s="211"/>
      <c r="J163" s="212" t="s">
        <v>43</v>
      </c>
    </row>
    <row r="164" spans="6:10" s="35" customFormat="1">
      <c r="F164" s="35">
        <v>5400</v>
      </c>
      <c r="H164" s="212" t="s">
        <v>43</v>
      </c>
      <c r="I164" s="211"/>
      <c r="J164" s="212" t="s">
        <v>43</v>
      </c>
    </row>
    <row r="165" spans="6:10" s="35" customFormat="1">
      <c r="F165" s="35">
        <v>5400</v>
      </c>
      <c r="H165" s="212" t="s">
        <v>43</v>
      </c>
      <c r="I165" s="211"/>
      <c r="J165" s="212" t="s">
        <v>43</v>
      </c>
    </row>
    <row r="166" spans="6:10" s="35" customFormat="1">
      <c r="F166" s="35">
        <v>5400</v>
      </c>
      <c r="H166" s="212" t="s">
        <v>43</v>
      </c>
      <c r="I166" s="211"/>
      <c r="J166" s="212" t="s">
        <v>43</v>
      </c>
    </row>
    <row r="167" spans="6:10" s="35" customFormat="1">
      <c r="F167" s="35">
        <v>5400</v>
      </c>
      <c r="H167" s="212" t="s">
        <v>43</v>
      </c>
      <c r="I167" s="211"/>
      <c r="J167" s="212" t="s">
        <v>43</v>
      </c>
    </row>
    <row r="168" spans="6:10" s="35" customFormat="1">
      <c r="F168" s="35">
        <v>5400</v>
      </c>
      <c r="H168" s="212" t="s">
        <v>43</v>
      </c>
      <c r="I168" s="211"/>
      <c r="J168" s="212" t="s">
        <v>43</v>
      </c>
    </row>
    <row r="169" spans="6:10" s="35" customFormat="1">
      <c r="F169" s="35">
        <v>5400</v>
      </c>
      <c r="H169" s="212" t="s">
        <v>43</v>
      </c>
      <c r="I169" s="211"/>
      <c r="J169" s="212" t="s">
        <v>43</v>
      </c>
    </row>
    <row r="170" spans="6:10" s="35" customFormat="1">
      <c r="F170" s="35">
        <v>5300</v>
      </c>
      <c r="H170" s="210">
        <v>17.489999999999998</v>
      </c>
      <c r="I170" s="211"/>
      <c r="J170" s="210">
        <v>17.489999999999998</v>
      </c>
    </row>
    <row r="171" spans="6:10" s="35" customFormat="1">
      <c r="F171" s="35">
        <v>5300</v>
      </c>
      <c r="H171" s="210">
        <v>31.47</v>
      </c>
      <c r="I171" s="211"/>
      <c r="J171" s="210">
        <v>31.47</v>
      </c>
    </row>
    <row r="172" spans="6:10" s="35" customFormat="1">
      <c r="F172" s="35">
        <v>5300</v>
      </c>
      <c r="H172" s="210">
        <v>36.72</v>
      </c>
      <c r="I172" s="211"/>
      <c r="J172" s="210">
        <v>36.72</v>
      </c>
    </row>
    <row r="173" spans="6:10" s="35" customFormat="1">
      <c r="F173" s="35">
        <v>5300</v>
      </c>
      <c r="H173" s="210">
        <v>50.7</v>
      </c>
      <c r="I173" s="211"/>
      <c r="J173" s="210">
        <v>50.7</v>
      </c>
    </row>
    <row r="174" spans="6:10" s="35" customFormat="1">
      <c r="F174" s="35">
        <v>5300</v>
      </c>
      <c r="H174" s="212" t="s">
        <v>43</v>
      </c>
      <c r="I174" s="211"/>
      <c r="J174" s="212" t="s">
        <v>43</v>
      </c>
    </row>
    <row r="175" spans="6:10" s="35" customFormat="1">
      <c r="F175" s="35">
        <v>5300</v>
      </c>
      <c r="H175" s="212" t="s">
        <v>43</v>
      </c>
      <c r="I175" s="211"/>
      <c r="J175" s="212" t="s">
        <v>43</v>
      </c>
    </row>
    <row r="176" spans="6:10" s="35" customFormat="1">
      <c r="F176" s="35">
        <v>5300</v>
      </c>
      <c r="H176" s="212" t="s">
        <v>43</v>
      </c>
      <c r="I176" s="211"/>
      <c r="J176" s="212" t="s">
        <v>43</v>
      </c>
    </row>
    <row r="177" spans="6:10" s="35" customFormat="1">
      <c r="F177" s="35">
        <v>5300</v>
      </c>
      <c r="H177" s="212" t="s">
        <v>43</v>
      </c>
      <c r="I177" s="211"/>
      <c r="J177" s="212" t="s">
        <v>43</v>
      </c>
    </row>
    <row r="178" spans="6:10" s="35" customFormat="1">
      <c r="F178" s="35">
        <v>5300</v>
      </c>
      <c r="H178" s="212" t="s">
        <v>43</v>
      </c>
      <c r="I178" s="211"/>
      <c r="J178" s="212" t="s">
        <v>43</v>
      </c>
    </row>
    <row r="179" spans="6:10" s="35" customFormat="1">
      <c r="F179" s="35">
        <v>5300</v>
      </c>
      <c r="H179" s="212" t="s">
        <v>43</v>
      </c>
      <c r="I179" s="211"/>
      <c r="J179" s="212" t="s">
        <v>43</v>
      </c>
    </row>
    <row r="180" spans="6:10" s="35" customFormat="1">
      <c r="F180" s="35">
        <v>5300</v>
      </c>
      <c r="H180" s="212" t="s">
        <v>43</v>
      </c>
      <c r="I180" s="211"/>
      <c r="J180" s="212" t="s">
        <v>43</v>
      </c>
    </row>
    <row r="181" spans="6:10" s="35" customFormat="1">
      <c r="F181" s="2">
        <v>9999</v>
      </c>
      <c r="H181" s="213" t="s">
        <v>43</v>
      </c>
      <c r="J181" s="213" t="s">
        <v>43</v>
      </c>
    </row>
    <row r="182" spans="6:10" s="35" customFormat="1">
      <c r="F182" s="2">
        <v>9999</v>
      </c>
      <c r="H182" s="213" t="s">
        <v>43</v>
      </c>
      <c r="J182" s="213" t="s">
        <v>43</v>
      </c>
    </row>
    <row r="183" spans="6:10" s="35" customFormat="1">
      <c r="F183" s="2">
        <v>9999</v>
      </c>
      <c r="H183" s="213" t="s">
        <v>43</v>
      </c>
      <c r="J183" s="213" t="s">
        <v>43</v>
      </c>
    </row>
    <row r="184" spans="6:10" s="35" customFormat="1">
      <c r="F184" s="2">
        <v>9999</v>
      </c>
      <c r="H184" s="213" t="s">
        <v>43</v>
      </c>
      <c r="J184" s="213" t="s">
        <v>43</v>
      </c>
    </row>
    <row r="185" spans="6:10" s="35" customFormat="1">
      <c r="F185" s="2">
        <v>9999</v>
      </c>
      <c r="H185" s="213">
        <f>'Medical, Dental Estimator'!H162</f>
        <v>349.21</v>
      </c>
      <c r="J185" s="213">
        <f>'Medical, Dental Estimator'!I162</f>
        <v>370.1</v>
      </c>
    </row>
    <row r="186" spans="6:10" s="35" customFormat="1">
      <c r="F186" s="2">
        <v>9999</v>
      </c>
      <c r="H186" s="213">
        <f>'Medical, Dental Estimator'!H163</f>
        <v>698.42</v>
      </c>
      <c r="J186" s="213">
        <f>'Medical, Dental Estimator'!I163</f>
        <v>740.2</v>
      </c>
    </row>
    <row r="187" spans="6:10" s="35" customFormat="1">
      <c r="F187" s="2">
        <v>9999</v>
      </c>
      <c r="H187" s="213" t="s">
        <v>43</v>
      </c>
      <c r="J187" s="213" t="s">
        <v>43</v>
      </c>
    </row>
    <row r="188" spans="6:10" s="35" customFormat="1">
      <c r="F188" s="2">
        <v>9999</v>
      </c>
      <c r="H188" s="213" t="s">
        <v>43</v>
      </c>
      <c r="J188" s="213" t="s">
        <v>43</v>
      </c>
    </row>
    <row r="189" spans="6:10" s="35" customFormat="1">
      <c r="F189" s="2">
        <v>9999</v>
      </c>
      <c r="H189" s="213" t="s">
        <v>43</v>
      </c>
      <c r="J189" s="213" t="s">
        <v>43</v>
      </c>
    </row>
    <row r="190" spans="6:10" s="35" customFormat="1">
      <c r="F190" s="2">
        <v>9999</v>
      </c>
      <c r="H190" s="213">
        <f>'Medical, Dental Estimator'!H167</f>
        <v>1047.6300000000001</v>
      </c>
      <c r="J190" s="213">
        <f>'Medical, Dental Estimator'!I167</f>
        <v>1110.3</v>
      </c>
    </row>
    <row r="191" spans="6:10" s="35" customFormat="1">
      <c r="F191" s="2">
        <v>9999</v>
      </c>
      <c r="H191" s="213" t="s">
        <v>43</v>
      </c>
      <c r="J191" s="213" t="s">
        <v>43</v>
      </c>
    </row>
    <row r="192" spans="6:10"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42" customFormat="1"/>
    <row r="218" s="42" customFormat="1"/>
    <row r="219" s="42" customFormat="1"/>
    <row r="220" s="42" customFormat="1"/>
    <row r="221" s="42" customFormat="1"/>
    <row r="222" s="42" customFormat="1"/>
    <row r="223" s="42" customFormat="1"/>
    <row r="224" s="42" customFormat="1"/>
    <row r="225" s="42" customFormat="1"/>
    <row r="226" s="42" customFormat="1"/>
    <row r="227" s="42" customFormat="1"/>
    <row r="228" s="42" customFormat="1"/>
    <row r="229" s="42" customFormat="1"/>
    <row r="230" s="42" customFormat="1"/>
    <row r="231" s="42" customFormat="1"/>
    <row r="232" s="42" customFormat="1"/>
    <row r="233" s="42" customFormat="1"/>
    <row r="234" s="42" customFormat="1"/>
    <row r="235" s="42" customFormat="1"/>
    <row r="236" s="42" customFormat="1"/>
    <row r="237" s="42"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35" customFormat="1"/>
    <row r="274" s="35" customFormat="1"/>
    <row r="275" s="35" customFormat="1"/>
    <row r="276" s="35" customFormat="1"/>
    <row r="277" s="35" customFormat="1"/>
    <row r="278" s="35" customFormat="1"/>
    <row r="279" s="35" customFormat="1"/>
    <row r="280" s="35" customFormat="1"/>
    <row r="281" s="35" customFormat="1"/>
    <row r="282" s="35" customFormat="1"/>
    <row r="283" s="35" customFormat="1"/>
    <row r="284" s="35" customFormat="1"/>
    <row r="285" s="119" customFormat="1"/>
    <row r="286" s="119" customFormat="1"/>
    <row r="287" s="119" customFormat="1"/>
    <row r="288" s="119" customFormat="1"/>
    <row r="289" s="119" customFormat="1"/>
    <row r="290" s="119" customFormat="1"/>
    <row r="291" s="119" customFormat="1"/>
    <row r="292" s="119" customFormat="1"/>
    <row r="293" s="119" customFormat="1"/>
    <row r="294" s="119" customFormat="1"/>
    <row r="295" s="119" customFormat="1"/>
    <row r="296" s="119" customFormat="1"/>
    <row r="297" s="119" customFormat="1"/>
    <row r="298" s="119" customFormat="1"/>
    <row r="299" s="119" customFormat="1"/>
    <row r="300" s="119" customFormat="1"/>
    <row r="301" s="119" customFormat="1"/>
    <row r="302" s="119" customFormat="1"/>
    <row r="303" s="119" customFormat="1"/>
    <row r="304" s="119" customFormat="1"/>
    <row r="305" s="119" customFormat="1"/>
    <row r="306" s="119" customFormat="1"/>
    <row r="307" s="119" customFormat="1"/>
    <row r="308" s="119" customFormat="1"/>
    <row r="309" s="119" customFormat="1"/>
    <row r="310" s="119" customFormat="1"/>
    <row r="311" s="119" customFormat="1"/>
    <row r="312" s="119" customFormat="1"/>
    <row r="313" s="119" customFormat="1"/>
    <row r="314" s="119" customFormat="1"/>
    <row r="315" s="119" customFormat="1"/>
    <row r="316" s="119" customFormat="1"/>
    <row r="317" s="119" customFormat="1"/>
    <row r="318" s="119" customFormat="1"/>
    <row r="319" s="119" customFormat="1"/>
    <row r="320" s="119" customFormat="1"/>
    <row r="321" s="119" customFormat="1"/>
    <row r="322" s="119" customFormat="1"/>
    <row r="323" s="119" customFormat="1"/>
    <row r="324" s="119" customFormat="1"/>
    <row r="325" s="119" customFormat="1"/>
    <row r="326" s="119" customFormat="1"/>
    <row r="327" s="119" customFormat="1"/>
    <row r="328" s="119" customFormat="1"/>
    <row r="329" s="119" customFormat="1"/>
    <row r="330" s="119" customFormat="1"/>
    <row r="331" s="119" customFormat="1"/>
    <row r="332" s="119" customFormat="1"/>
    <row r="333" s="119" customFormat="1"/>
    <row r="334" s="119" customFormat="1"/>
    <row r="335" s="119" customFormat="1"/>
    <row r="336" s="119" customFormat="1"/>
    <row r="337" s="119" customFormat="1"/>
    <row r="338" s="119" customFormat="1"/>
    <row r="339" s="119" customFormat="1"/>
    <row r="340" s="119" customFormat="1"/>
    <row r="341" s="119" customFormat="1"/>
    <row r="342" s="119" customFormat="1"/>
    <row r="343" s="119" customFormat="1"/>
    <row r="344" s="119" customFormat="1"/>
    <row r="345" s="119" customFormat="1"/>
    <row r="346" s="119" customFormat="1"/>
    <row r="347" s="119" customFormat="1"/>
    <row r="348" s="119" customFormat="1"/>
    <row r="349" s="119" customFormat="1"/>
    <row r="350" s="119" customFormat="1"/>
    <row r="351" s="119" customFormat="1"/>
    <row r="352" s="119" customFormat="1"/>
    <row r="353" s="119" customFormat="1"/>
    <row r="354" s="119" customFormat="1"/>
    <row r="355" s="119" customFormat="1"/>
    <row r="356" s="119" customFormat="1"/>
    <row r="357" s="119" customFormat="1"/>
    <row r="358" s="119" customFormat="1"/>
    <row r="359" s="119" customFormat="1"/>
    <row r="360" s="119" customFormat="1"/>
    <row r="361" s="119" customFormat="1"/>
    <row r="362" s="119" customFormat="1"/>
    <row r="363" s="119" customFormat="1"/>
    <row r="364" s="119" customFormat="1"/>
    <row r="365" s="119" customFormat="1"/>
    <row r="366" s="119" customFormat="1"/>
    <row r="367" s="119" customFormat="1"/>
    <row r="368" s="119" customFormat="1"/>
    <row r="369" s="119" customFormat="1"/>
    <row r="370" s="119" customFormat="1"/>
    <row r="371" s="119" customFormat="1"/>
    <row r="372" s="119" customFormat="1"/>
    <row r="373" s="119" customFormat="1"/>
    <row r="374" s="119" customFormat="1"/>
    <row r="375" s="119" customFormat="1"/>
    <row r="376" s="119" customFormat="1"/>
    <row r="377" s="119" customFormat="1"/>
    <row r="378" s="119" customFormat="1"/>
    <row r="379" s="119" customFormat="1"/>
    <row r="380" s="119" customFormat="1"/>
    <row r="381" s="119" customFormat="1"/>
    <row r="382" s="119" customFormat="1"/>
    <row r="383" s="119" customFormat="1"/>
    <row r="384" s="119" customFormat="1"/>
    <row r="385" s="119" customFormat="1"/>
    <row r="386" s="119" customFormat="1"/>
    <row r="387" s="119" customFormat="1"/>
    <row r="388" s="119" customFormat="1"/>
    <row r="389" s="119" customFormat="1"/>
    <row r="390" s="119" customFormat="1"/>
    <row r="391" s="119" customFormat="1"/>
    <row r="392" s="119" customFormat="1"/>
    <row r="393" s="119" customFormat="1"/>
    <row r="394" s="119" customFormat="1"/>
    <row r="395" s="119" customFormat="1"/>
    <row r="396" s="119" customFormat="1"/>
    <row r="397" s="119" customFormat="1"/>
    <row r="398" s="119" customFormat="1"/>
    <row r="399" s="119" customFormat="1"/>
    <row r="400" s="119" customFormat="1"/>
    <row r="401" s="119" customFormat="1"/>
    <row r="402" s="119" customFormat="1"/>
    <row r="403" s="119" customFormat="1"/>
    <row r="404" s="119" customFormat="1"/>
    <row r="405" s="119" customFormat="1"/>
    <row r="406" s="119" customFormat="1"/>
    <row r="407" s="119" customFormat="1"/>
    <row r="408" s="119" customFormat="1"/>
    <row r="409" s="119" customFormat="1"/>
    <row r="410" s="119" customFormat="1"/>
    <row r="411" s="119" customFormat="1"/>
    <row r="412" s="119" customFormat="1"/>
    <row r="413" s="119" customFormat="1"/>
    <row r="414" s="119" customFormat="1"/>
    <row r="415" s="119" customFormat="1"/>
    <row r="416" s="119" customFormat="1"/>
    <row r="417" s="119" customFormat="1"/>
    <row r="418" s="119" customFormat="1"/>
    <row r="419" s="119" customFormat="1"/>
    <row r="420" s="119" customFormat="1"/>
    <row r="421" s="119" customFormat="1"/>
    <row r="422" s="119" customFormat="1"/>
    <row r="423" s="119" customFormat="1"/>
    <row r="424" s="119" customFormat="1"/>
    <row r="425" s="119" customFormat="1"/>
    <row r="426" s="119" customFormat="1"/>
    <row r="427" s="119" customFormat="1"/>
    <row r="428" s="119" customFormat="1"/>
    <row r="429" s="119" customFormat="1"/>
    <row r="430" s="119" customFormat="1"/>
    <row r="431" s="119" customFormat="1"/>
    <row r="432" s="119" customFormat="1"/>
    <row r="433" s="119" customFormat="1"/>
    <row r="434" s="119" customFormat="1"/>
    <row r="435" s="119" customFormat="1"/>
    <row r="436" s="119" customFormat="1"/>
    <row r="437" s="119" customFormat="1"/>
    <row r="438" s="119" customFormat="1"/>
    <row r="439" s="119" customFormat="1"/>
    <row r="440" s="119" customFormat="1"/>
    <row r="441" s="119" customFormat="1"/>
    <row r="442" s="119" customFormat="1"/>
    <row r="443" s="119" customFormat="1"/>
    <row r="444" s="119" customFormat="1"/>
    <row r="445" s="119" customFormat="1"/>
    <row r="446" s="119" customFormat="1"/>
    <row r="447" s="119" customFormat="1"/>
    <row r="448" s="119" customFormat="1"/>
    <row r="449" s="119" customFormat="1"/>
    <row r="450" s="119" customFormat="1"/>
    <row r="451" s="119" customFormat="1"/>
    <row r="452" s="119" customFormat="1"/>
    <row r="453" s="119" customFormat="1"/>
    <row r="454" s="119" customFormat="1"/>
    <row r="455" s="119" customFormat="1"/>
    <row r="456" s="119" customFormat="1"/>
    <row r="457" s="119" customFormat="1"/>
    <row r="458" s="119" customFormat="1"/>
    <row r="459" s="119" customFormat="1"/>
    <row r="460" s="119" customFormat="1"/>
    <row r="461" s="119" customFormat="1"/>
    <row r="462" s="119" customFormat="1"/>
    <row r="463" s="119" customFormat="1"/>
    <row r="464" s="119" customFormat="1"/>
    <row r="465" s="119" customFormat="1"/>
    <row r="466" s="119" customFormat="1"/>
    <row r="467" s="119" customFormat="1"/>
    <row r="468" s="119" customFormat="1"/>
    <row r="469" s="119" customFormat="1"/>
    <row r="470" s="119" customFormat="1"/>
    <row r="471" s="119" customFormat="1"/>
    <row r="472" s="119" customFormat="1"/>
    <row r="473" s="119" customFormat="1"/>
    <row r="474" s="119" customFormat="1"/>
    <row r="475" s="119" customFormat="1"/>
    <row r="476" s="119" customFormat="1"/>
    <row r="477" s="119" customFormat="1"/>
    <row r="478" s="119" customFormat="1"/>
    <row r="479" s="119" customFormat="1"/>
    <row r="480" s="119" customFormat="1"/>
    <row r="481" s="119" customFormat="1"/>
    <row r="482" s="119" customFormat="1"/>
    <row r="483" s="119" customFormat="1"/>
    <row r="484" s="119" customFormat="1"/>
    <row r="485" s="119" customFormat="1"/>
    <row r="486" s="119" customFormat="1"/>
    <row r="487" s="119" customFormat="1"/>
    <row r="488" s="119" customFormat="1"/>
    <row r="489" s="119" customFormat="1"/>
    <row r="490" s="119" customFormat="1"/>
    <row r="491" s="119" customFormat="1"/>
    <row r="492" s="119" customFormat="1"/>
    <row r="493" s="42" customFormat="1"/>
    <row r="494" s="42" customFormat="1"/>
    <row r="495" s="42" customFormat="1"/>
    <row r="496" s="42" customFormat="1"/>
    <row r="497" s="42" customFormat="1"/>
    <row r="498" s="42" customFormat="1"/>
    <row r="499" s="42" customFormat="1"/>
    <row r="500" s="42" customFormat="1"/>
    <row r="501" s="42" customFormat="1"/>
    <row r="502" s="42" customFormat="1"/>
    <row r="503" s="42" customFormat="1"/>
    <row r="504" s="42" customFormat="1"/>
    <row r="505" s="42" customFormat="1"/>
    <row r="506" s="42" customFormat="1"/>
    <row r="507" s="42" customFormat="1"/>
    <row r="508" s="42" customFormat="1"/>
    <row r="509" s="42" customFormat="1"/>
    <row r="510" s="42" customFormat="1"/>
    <row r="511" s="42" customFormat="1"/>
    <row r="512" s="42" customFormat="1"/>
    <row r="513" s="42" customFormat="1"/>
    <row r="514" s="42" customFormat="1"/>
    <row r="515" s="42" customFormat="1"/>
    <row r="516" s="42" customFormat="1"/>
    <row r="517" s="42" customFormat="1"/>
    <row r="518" s="42" customFormat="1"/>
    <row r="519" s="42" customFormat="1"/>
    <row r="520" s="42" customFormat="1"/>
    <row r="521" s="42" customFormat="1"/>
    <row r="522" s="42" customFormat="1"/>
    <row r="523" s="42" customFormat="1"/>
    <row r="524" s="42" customFormat="1"/>
    <row r="525" s="42" customFormat="1"/>
    <row r="526" s="42" customFormat="1"/>
    <row r="527" s="42" customFormat="1"/>
    <row r="528" s="42" customFormat="1"/>
    <row r="529" s="42" customFormat="1"/>
    <row r="530" s="42" customFormat="1"/>
    <row r="531" s="42" customFormat="1"/>
    <row r="532" s="42" customFormat="1"/>
    <row r="533" s="42" customFormat="1"/>
    <row r="534" s="42" customFormat="1"/>
    <row r="535" s="42" customFormat="1"/>
    <row r="536" s="42" customFormat="1"/>
    <row r="537" s="42" customFormat="1"/>
    <row r="538" s="42" customFormat="1"/>
    <row r="539" s="42" customFormat="1"/>
    <row r="540" s="42" customFormat="1"/>
    <row r="541" s="42" customFormat="1"/>
    <row r="542" s="42" customFormat="1"/>
    <row r="543" s="42" customFormat="1"/>
    <row r="544" s="42" customFormat="1"/>
    <row r="545" s="42" customFormat="1"/>
    <row r="546" s="42" customFormat="1"/>
    <row r="547" s="42" customFormat="1"/>
    <row r="548" s="42" customFormat="1"/>
    <row r="549" s="42" customFormat="1"/>
    <row r="550" s="42" customFormat="1"/>
    <row r="551" s="42" customFormat="1"/>
    <row r="552" s="42" customFormat="1"/>
    <row r="553" s="42" customFormat="1"/>
    <row r="554" s="42" customFormat="1"/>
    <row r="555" s="42" customFormat="1"/>
    <row r="556" s="42" customFormat="1"/>
    <row r="557" s="42" customFormat="1"/>
    <row r="558" s="42" customFormat="1"/>
    <row r="559" s="42" customFormat="1"/>
    <row r="560" s="42" customFormat="1"/>
    <row r="561" s="42" customFormat="1"/>
    <row r="562" s="42" customFormat="1"/>
    <row r="563" s="42" customFormat="1"/>
    <row r="564" s="42" customFormat="1"/>
    <row r="565" s="42" customFormat="1"/>
    <row r="566" s="42" customFormat="1"/>
    <row r="567" s="42" customFormat="1"/>
    <row r="568" s="42" customFormat="1"/>
    <row r="569" s="42" customFormat="1"/>
    <row r="570" s="42" customFormat="1"/>
    <row r="571" s="42" customFormat="1"/>
    <row r="572" s="42" customFormat="1"/>
    <row r="573" s="42" customFormat="1"/>
    <row r="574" s="42" customFormat="1"/>
    <row r="575" s="42" customFormat="1"/>
    <row r="576" s="42" customFormat="1"/>
    <row r="577" spans="11:26" s="42" customFormat="1"/>
    <row r="578" spans="11:26" s="42" customFormat="1"/>
    <row r="579" spans="11:26" s="42" customFormat="1"/>
    <row r="580" spans="11:26" s="63" customFormat="1">
      <c r="K580" s="42"/>
      <c r="L580" s="42"/>
      <c r="M580" s="42"/>
      <c r="N580" s="42"/>
      <c r="O580" s="42"/>
      <c r="P580" s="42"/>
      <c r="Q580" s="42"/>
      <c r="R580" s="42"/>
      <c r="S580" s="42"/>
      <c r="T580" s="42"/>
      <c r="U580" s="42"/>
      <c r="V580" s="42"/>
      <c r="W580" s="35"/>
      <c r="X580" s="35"/>
      <c r="Y580" s="35"/>
      <c r="Z580" s="35"/>
    </row>
    <row r="581" spans="11:26" s="63" customFormat="1">
      <c r="K581" s="42"/>
      <c r="L581" s="42"/>
      <c r="M581" s="42"/>
      <c r="N581" s="42"/>
      <c r="O581" s="42"/>
      <c r="P581" s="42"/>
      <c r="Q581" s="42"/>
      <c r="R581" s="42"/>
      <c r="S581" s="42"/>
      <c r="T581" s="42"/>
      <c r="U581" s="42"/>
      <c r="V581" s="42"/>
      <c r="W581" s="35"/>
      <c r="X581" s="35"/>
      <c r="Y581" s="35"/>
      <c r="Z581" s="35"/>
    </row>
    <row r="582" spans="11:26" s="63" customFormat="1">
      <c r="K582" s="42"/>
      <c r="L582" s="42"/>
      <c r="M582" s="42"/>
      <c r="N582" s="42"/>
      <c r="O582" s="42"/>
      <c r="P582" s="42"/>
      <c r="Q582" s="42"/>
      <c r="R582" s="42"/>
      <c r="S582" s="42"/>
      <c r="T582" s="42"/>
      <c r="U582" s="42"/>
      <c r="V582" s="42"/>
      <c r="W582" s="35"/>
      <c r="X582" s="35"/>
      <c r="Y582" s="35"/>
      <c r="Z582" s="35"/>
    </row>
    <row r="583" spans="11:26" s="63" customFormat="1">
      <c r="K583" s="42"/>
      <c r="L583" s="42"/>
      <c r="M583" s="42"/>
      <c r="N583" s="42"/>
      <c r="O583" s="42"/>
      <c r="P583" s="42"/>
      <c r="Q583" s="42"/>
      <c r="R583" s="42"/>
      <c r="S583" s="42"/>
      <c r="T583" s="42"/>
      <c r="U583" s="42"/>
      <c r="V583" s="42"/>
      <c r="W583" s="35"/>
      <c r="X583" s="35"/>
      <c r="Y583" s="35"/>
      <c r="Z583" s="35"/>
    </row>
  </sheetData>
  <sheetProtection sheet="1" objects="1" scenarios="1"/>
  <mergeCells count="52">
    <mergeCell ref="H19:I19"/>
    <mergeCell ref="H27:I27"/>
    <mergeCell ref="B27:C27"/>
    <mergeCell ref="B19:C19"/>
    <mergeCell ref="O9:P9"/>
    <mergeCell ref="O11:P11"/>
    <mergeCell ref="O13:P13"/>
    <mergeCell ref="O15:P15"/>
    <mergeCell ref="M15:N15"/>
    <mergeCell ref="M9:N9"/>
    <mergeCell ref="M11:N11"/>
    <mergeCell ref="M13:N13"/>
    <mergeCell ref="Q13:R13"/>
    <mergeCell ref="Q15:R15"/>
    <mergeCell ref="K23:L23"/>
    <mergeCell ref="K9:L9"/>
    <mergeCell ref="K11:L11"/>
    <mergeCell ref="K13:L13"/>
    <mergeCell ref="K15:L15"/>
    <mergeCell ref="K21:L21"/>
    <mergeCell ref="O21:P21"/>
    <mergeCell ref="M21:N21"/>
    <mergeCell ref="M23:N23"/>
    <mergeCell ref="O23:P23"/>
    <mergeCell ref="A1:R1"/>
    <mergeCell ref="E4:F4"/>
    <mergeCell ref="Q6:R6"/>
    <mergeCell ref="Q9:R9"/>
    <mergeCell ref="Q11:R11"/>
    <mergeCell ref="B6:C6"/>
    <mergeCell ref="F6:G6"/>
    <mergeCell ref="D6:E6"/>
    <mergeCell ref="O6:P6"/>
    <mergeCell ref="K6:L6"/>
    <mergeCell ref="H6:I6"/>
    <mergeCell ref="M6:N6"/>
    <mergeCell ref="B38:Q38"/>
    <mergeCell ref="F17:G17"/>
    <mergeCell ref="F19:G19"/>
    <mergeCell ref="F27:G27"/>
    <mergeCell ref="Q21:R21"/>
    <mergeCell ref="Q23:R23"/>
    <mergeCell ref="Q25:R25"/>
    <mergeCell ref="K25:L25"/>
    <mergeCell ref="H17:I17"/>
    <mergeCell ref="Q29:R29"/>
    <mergeCell ref="B17:C17"/>
    <mergeCell ref="O25:P25"/>
    <mergeCell ref="O29:P29"/>
    <mergeCell ref="M25:N25"/>
    <mergeCell ref="M29:N29"/>
    <mergeCell ref="K29:L29"/>
  </mergeCells>
  <conditionalFormatting sqref="H23:I26 H29:I29 D23:E29 H30:J30">
    <cfRule type="containsErrors" dxfId="2" priority="7" stopIfTrue="1">
      <formula>ISERROR(D23)</formula>
    </cfRule>
  </conditionalFormatting>
  <conditionalFormatting sqref="B30:G30">
    <cfRule type="containsText" dxfId="1" priority="4" stopIfTrue="1" operator="containsText" text="N/A">
      <formula>NOT(ISERROR(SEARCH("N/A",B30)))</formula>
    </cfRule>
    <cfRule type="notContainsText" dxfId="0" priority="5" stopIfTrue="1" operator="notContains" text="N/A">
      <formula>ISERROR(SEARCH("N/A",B30))</formula>
    </cfRule>
  </conditionalFormatting>
  <dataValidations count="2">
    <dataValidation type="list" allowBlank="1" showErrorMessage="1" promptTitle="Step 1:  Choose a health plan." prompt="_x000a_Step 2:  Enter the number of years of service credit that apply." sqref="WVP983050:WVR983051 JD11:JF14 SZ11:TB14 ACV11:ACX14 AMR11:AMT14 AWN11:AWP14 BGJ11:BGL14 BQF11:BQH14 CAB11:CAD14 CJX11:CJZ14 CTT11:CTV14 DDP11:DDR14 DNL11:DNN14 DXH11:DXJ14 EHD11:EHF14 EQZ11:ERB14 FAV11:FAX14 FKR11:FKT14 FUN11:FUP14 GEJ11:GEL14 GOF11:GOH14 GYB11:GYD14 HHX11:HHZ14 HRT11:HRV14 IBP11:IBR14 ILL11:ILN14 IVH11:IVJ14 JFD11:JFF14 JOZ11:JPB14 JYV11:JYX14 KIR11:KIT14 KSN11:KSP14 LCJ11:LCL14 LMF11:LMH14 LWB11:LWD14 MFX11:MFZ14 MPT11:MPV14 MZP11:MZR14 NJL11:NJN14 NTH11:NTJ14 ODD11:ODF14 OMZ11:ONB14 OWV11:OWX14 PGR11:PGT14 PQN11:PQP14 QAJ11:QAL14 QKF11:QKH14 QUB11:QUD14 RDX11:RDZ14 RNT11:RNV14 RXP11:RXR14 SHL11:SHN14 SRH11:SRJ14 TBD11:TBF14 TKZ11:TLB14 TUV11:TUX14 UER11:UET14 UON11:UOP14 UYJ11:UYL14 VIF11:VIH14 VSB11:VSD14 WBX11:WBZ14 WLT11:WLV14 WVP11:WVR14 A65546:G65547 JD65546:JF65547 SZ65546:TB65547 ACV65546:ACX65547 AMR65546:AMT65547 AWN65546:AWP65547 BGJ65546:BGL65547 BQF65546:BQH65547 CAB65546:CAD65547 CJX65546:CJZ65547 CTT65546:CTV65547 DDP65546:DDR65547 DNL65546:DNN65547 DXH65546:DXJ65547 EHD65546:EHF65547 EQZ65546:ERB65547 FAV65546:FAX65547 FKR65546:FKT65547 FUN65546:FUP65547 GEJ65546:GEL65547 GOF65546:GOH65547 GYB65546:GYD65547 HHX65546:HHZ65547 HRT65546:HRV65547 IBP65546:IBR65547 ILL65546:ILN65547 IVH65546:IVJ65547 JFD65546:JFF65547 JOZ65546:JPB65547 JYV65546:JYX65547 KIR65546:KIT65547 KSN65546:KSP65547 LCJ65546:LCL65547 LMF65546:LMH65547 LWB65546:LWD65547 MFX65546:MFZ65547 MPT65546:MPV65547 MZP65546:MZR65547 NJL65546:NJN65547 NTH65546:NTJ65547 ODD65546:ODF65547 OMZ65546:ONB65547 OWV65546:OWX65547 PGR65546:PGT65547 PQN65546:PQP65547 QAJ65546:QAL65547 QKF65546:QKH65547 QUB65546:QUD65547 RDX65546:RDZ65547 RNT65546:RNV65547 RXP65546:RXR65547 SHL65546:SHN65547 SRH65546:SRJ65547 TBD65546:TBF65547 TKZ65546:TLB65547 TUV65546:TUX65547 UER65546:UET65547 UON65546:UOP65547 UYJ65546:UYL65547 VIF65546:VIH65547 VSB65546:VSD65547 WBX65546:WBZ65547 WLT65546:WLV65547 WVP65546:WVR65547 A131082:G131083 JD131082:JF131083 SZ131082:TB131083 ACV131082:ACX131083 AMR131082:AMT131083 AWN131082:AWP131083 BGJ131082:BGL131083 BQF131082:BQH131083 CAB131082:CAD131083 CJX131082:CJZ131083 CTT131082:CTV131083 DDP131082:DDR131083 DNL131082:DNN131083 DXH131082:DXJ131083 EHD131082:EHF131083 EQZ131082:ERB131083 FAV131082:FAX131083 FKR131082:FKT131083 FUN131082:FUP131083 GEJ131082:GEL131083 GOF131082:GOH131083 GYB131082:GYD131083 HHX131082:HHZ131083 HRT131082:HRV131083 IBP131082:IBR131083 ILL131082:ILN131083 IVH131082:IVJ131083 JFD131082:JFF131083 JOZ131082:JPB131083 JYV131082:JYX131083 KIR131082:KIT131083 KSN131082:KSP131083 LCJ131082:LCL131083 LMF131082:LMH131083 LWB131082:LWD131083 MFX131082:MFZ131083 MPT131082:MPV131083 MZP131082:MZR131083 NJL131082:NJN131083 NTH131082:NTJ131083 ODD131082:ODF131083 OMZ131082:ONB131083 OWV131082:OWX131083 PGR131082:PGT131083 PQN131082:PQP131083 QAJ131082:QAL131083 QKF131082:QKH131083 QUB131082:QUD131083 RDX131082:RDZ131083 RNT131082:RNV131083 RXP131082:RXR131083 SHL131082:SHN131083 SRH131082:SRJ131083 TBD131082:TBF131083 TKZ131082:TLB131083 TUV131082:TUX131083 UER131082:UET131083 UON131082:UOP131083 UYJ131082:UYL131083 VIF131082:VIH131083 VSB131082:VSD131083 WBX131082:WBZ131083 WLT131082:WLV131083 WVP131082:WVR131083 A196618:G196619 JD196618:JF196619 SZ196618:TB196619 ACV196618:ACX196619 AMR196618:AMT196619 AWN196618:AWP196619 BGJ196618:BGL196619 BQF196618:BQH196619 CAB196618:CAD196619 CJX196618:CJZ196619 CTT196618:CTV196619 DDP196618:DDR196619 DNL196618:DNN196619 DXH196618:DXJ196619 EHD196618:EHF196619 EQZ196618:ERB196619 FAV196618:FAX196619 FKR196618:FKT196619 FUN196618:FUP196619 GEJ196618:GEL196619 GOF196618:GOH196619 GYB196618:GYD196619 HHX196618:HHZ196619 HRT196618:HRV196619 IBP196618:IBR196619 ILL196618:ILN196619 IVH196618:IVJ196619 JFD196618:JFF196619 JOZ196618:JPB196619 JYV196618:JYX196619 KIR196618:KIT196619 KSN196618:KSP196619 LCJ196618:LCL196619 LMF196618:LMH196619 LWB196618:LWD196619 MFX196618:MFZ196619 MPT196618:MPV196619 MZP196618:MZR196619 NJL196618:NJN196619 NTH196618:NTJ196619 ODD196618:ODF196619 OMZ196618:ONB196619 OWV196618:OWX196619 PGR196618:PGT196619 PQN196618:PQP196619 QAJ196618:QAL196619 QKF196618:QKH196619 QUB196618:QUD196619 RDX196618:RDZ196619 RNT196618:RNV196619 RXP196618:RXR196619 SHL196618:SHN196619 SRH196618:SRJ196619 TBD196618:TBF196619 TKZ196618:TLB196619 TUV196618:TUX196619 UER196618:UET196619 UON196618:UOP196619 UYJ196618:UYL196619 VIF196618:VIH196619 VSB196618:VSD196619 WBX196618:WBZ196619 WLT196618:WLV196619 WVP196618:WVR196619 A262154:G262155 JD262154:JF262155 SZ262154:TB262155 ACV262154:ACX262155 AMR262154:AMT262155 AWN262154:AWP262155 BGJ262154:BGL262155 BQF262154:BQH262155 CAB262154:CAD262155 CJX262154:CJZ262155 CTT262154:CTV262155 DDP262154:DDR262155 DNL262154:DNN262155 DXH262154:DXJ262155 EHD262154:EHF262155 EQZ262154:ERB262155 FAV262154:FAX262155 FKR262154:FKT262155 FUN262154:FUP262155 GEJ262154:GEL262155 GOF262154:GOH262155 GYB262154:GYD262155 HHX262154:HHZ262155 HRT262154:HRV262155 IBP262154:IBR262155 ILL262154:ILN262155 IVH262154:IVJ262155 JFD262154:JFF262155 JOZ262154:JPB262155 JYV262154:JYX262155 KIR262154:KIT262155 KSN262154:KSP262155 LCJ262154:LCL262155 LMF262154:LMH262155 LWB262154:LWD262155 MFX262154:MFZ262155 MPT262154:MPV262155 MZP262154:MZR262155 NJL262154:NJN262155 NTH262154:NTJ262155 ODD262154:ODF262155 OMZ262154:ONB262155 OWV262154:OWX262155 PGR262154:PGT262155 PQN262154:PQP262155 QAJ262154:QAL262155 QKF262154:QKH262155 QUB262154:QUD262155 RDX262154:RDZ262155 RNT262154:RNV262155 RXP262154:RXR262155 SHL262154:SHN262155 SRH262154:SRJ262155 TBD262154:TBF262155 TKZ262154:TLB262155 TUV262154:TUX262155 UER262154:UET262155 UON262154:UOP262155 UYJ262154:UYL262155 VIF262154:VIH262155 VSB262154:VSD262155 WBX262154:WBZ262155 WLT262154:WLV262155 WVP262154:WVR262155 A327690:G327691 JD327690:JF327691 SZ327690:TB327691 ACV327690:ACX327691 AMR327690:AMT327691 AWN327690:AWP327691 BGJ327690:BGL327691 BQF327690:BQH327691 CAB327690:CAD327691 CJX327690:CJZ327691 CTT327690:CTV327691 DDP327690:DDR327691 DNL327690:DNN327691 DXH327690:DXJ327691 EHD327690:EHF327691 EQZ327690:ERB327691 FAV327690:FAX327691 FKR327690:FKT327691 FUN327690:FUP327691 GEJ327690:GEL327691 GOF327690:GOH327691 GYB327690:GYD327691 HHX327690:HHZ327691 HRT327690:HRV327691 IBP327690:IBR327691 ILL327690:ILN327691 IVH327690:IVJ327691 JFD327690:JFF327691 JOZ327690:JPB327691 JYV327690:JYX327691 KIR327690:KIT327691 KSN327690:KSP327691 LCJ327690:LCL327691 LMF327690:LMH327691 LWB327690:LWD327691 MFX327690:MFZ327691 MPT327690:MPV327691 MZP327690:MZR327691 NJL327690:NJN327691 NTH327690:NTJ327691 ODD327690:ODF327691 OMZ327690:ONB327691 OWV327690:OWX327691 PGR327690:PGT327691 PQN327690:PQP327691 QAJ327690:QAL327691 QKF327690:QKH327691 QUB327690:QUD327691 RDX327690:RDZ327691 RNT327690:RNV327691 RXP327690:RXR327691 SHL327690:SHN327691 SRH327690:SRJ327691 TBD327690:TBF327691 TKZ327690:TLB327691 TUV327690:TUX327691 UER327690:UET327691 UON327690:UOP327691 UYJ327690:UYL327691 VIF327690:VIH327691 VSB327690:VSD327691 WBX327690:WBZ327691 WLT327690:WLV327691 WVP327690:WVR327691 A393226:G393227 JD393226:JF393227 SZ393226:TB393227 ACV393226:ACX393227 AMR393226:AMT393227 AWN393226:AWP393227 BGJ393226:BGL393227 BQF393226:BQH393227 CAB393226:CAD393227 CJX393226:CJZ393227 CTT393226:CTV393227 DDP393226:DDR393227 DNL393226:DNN393227 DXH393226:DXJ393227 EHD393226:EHF393227 EQZ393226:ERB393227 FAV393226:FAX393227 FKR393226:FKT393227 FUN393226:FUP393227 GEJ393226:GEL393227 GOF393226:GOH393227 GYB393226:GYD393227 HHX393226:HHZ393227 HRT393226:HRV393227 IBP393226:IBR393227 ILL393226:ILN393227 IVH393226:IVJ393227 JFD393226:JFF393227 JOZ393226:JPB393227 JYV393226:JYX393227 KIR393226:KIT393227 KSN393226:KSP393227 LCJ393226:LCL393227 LMF393226:LMH393227 LWB393226:LWD393227 MFX393226:MFZ393227 MPT393226:MPV393227 MZP393226:MZR393227 NJL393226:NJN393227 NTH393226:NTJ393227 ODD393226:ODF393227 OMZ393226:ONB393227 OWV393226:OWX393227 PGR393226:PGT393227 PQN393226:PQP393227 QAJ393226:QAL393227 QKF393226:QKH393227 QUB393226:QUD393227 RDX393226:RDZ393227 RNT393226:RNV393227 RXP393226:RXR393227 SHL393226:SHN393227 SRH393226:SRJ393227 TBD393226:TBF393227 TKZ393226:TLB393227 TUV393226:TUX393227 UER393226:UET393227 UON393226:UOP393227 UYJ393226:UYL393227 VIF393226:VIH393227 VSB393226:VSD393227 WBX393226:WBZ393227 WLT393226:WLV393227 WVP393226:WVR393227 A458762:G458763 JD458762:JF458763 SZ458762:TB458763 ACV458762:ACX458763 AMR458762:AMT458763 AWN458762:AWP458763 BGJ458762:BGL458763 BQF458762:BQH458763 CAB458762:CAD458763 CJX458762:CJZ458763 CTT458762:CTV458763 DDP458762:DDR458763 DNL458762:DNN458763 DXH458762:DXJ458763 EHD458762:EHF458763 EQZ458762:ERB458763 FAV458762:FAX458763 FKR458762:FKT458763 FUN458762:FUP458763 GEJ458762:GEL458763 GOF458762:GOH458763 GYB458762:GYD458763 HHX458762:HHZ458763 HRT458762:HRV458763 IBP458762:IBR458763 ILL458762:ILN458763 IVH458762:IVJ458763 JFD458762:JFF458763 JOZ458762:JPB458763 JYV458762:JYX458763 KIR458762:KIT458763 KSN458762:KSP458763 LCJ458762:LCL458763 LMF458762:LMH458763 LWB458762:LWD458763 MFX458762:MFZ458763 MPT458762:MPV458763 MZP458762:MZR458763 NJL458762:NJN458763 NTH458762:NTJ458763 ODD458762:ODF458763 OMZ458762:ONB458763 OWV458762:OWX458763 PGR458762:PGT458763 PQN458762:PQP458763 QAJ458762:QAL458763 QKF458762:QKH458763 QUB458762:QUD458763 RDX458762:RDZ458763 RNT458762:RNV458763 RXP458762:RXR458763 SHL458762:SHN458763 SRH458762:SRJ458763 TBD458762:TBF458763 TKZ458762:TLB458763 TUV458762:TUX458763 UER458762:UET458763 UON458762:UOP458763 UYJ458762:UYL458763 VIF458762:VIH458763 VSB458762:VSD458763 WBX458762:WBZ458763 WLT458762:WLV458763 WVP458762:WVR458763 A524298:G524299 JD524298:JF524299 SZ524298:TB524299 ACV524298:ACX524299 AMR524298:AMT524299 AWN524298:AWP524299 BGJ524298:BGL524299 BQF524298:BQH524299 CAB524298:CAD524299 CJX524298:CJZ524299 CTT524298:CTV524299 DDP524298:DDR524299 DNL524298:DNN524299 DXH524298:DXJ524299 EHD524298:EHF524299 EQZ524298:ERB524299 FAV524298:FAX524299 FKR524298:FKT524299 FUN524298:FUP524299 GEJ524298:GEL524299 GOF524298:GOH524299 GYB524298:GYD524299 HHX524298:HHZ524299 HRT524298:HRV524299 IBP524298:IBR524299 ILL524298:ILN524299 IVH524298:IVJ524299 JFD524298:JFF524299 JOZ524298:JPB524299 JYV524298:JYX524299 KIR524298:KIT524299 KSN524298:KSP524299 LCJ524298:LCL524299 LMF524298:LMH524299 LWB524298:LWD524299 MFX524298:MFZ524299 MPT524298:MPV524299 MZP524298:MZR524299 NJL524298:NJN524299 NTH524298:NTJ524299 ODD524298:ODF524299 OMZ524298:ONB524299 OWV524298:OWX524299 PGR524298:PGT524299 PQN524298:PQP524299 QAJ524298:QAL524299 QKF524298:QKH524299 QUB524298:QUD524299 RDX524298:RDZ524299 RNT524298:RNV524299 RXP524298:RXR524299 SHL524298:SHN524299 SRH524298:SRJ524299 TBD524298:TBF524299 TKZ524298:TLB524299 TUV524298:TUX524299 UER524298:UET524299 UON524298:UOP524299 UYJ524298:UYL524299 VIF524298:VIH524299 VSB524298:VSD524299 WBX524298:WBZ524299 WLT524298:WLV524299 WVP524298:WVR524299 A589834:G589835 JD589834:JF589835 SZ589834:TB589835 ACV589834:ACX589835 AMR589834:AMT589835 AWN589834:AWP589835 BGJ589834:BGL589835 BQF589834:BQH589835 CAB589834:CAD589835 CJX589834:CJZ589835 CTT589834:CTV589835 DDP589834:DDR589835 DNL589834:DNN589835 DXH589834:DXJ589835 EHD589834:EHF589835 EQZ589834:ERB589835 FAV589834:FAX589835 FKR589834:FKT589835 FUN589834:FUP589835 GEJ589834:GEL589835 GOF589834:GOH589835 GYB589834:GYD589835 HHX589834:HHZ589835 HRT589834:HRV589835 IBP589834:IBR589835 ILL589834:ILN589835 IVH589834:IVJ589835 JFD589834:JFF589835 JOZ589834:JPB589835 JYV589834:JYX589835 KIR589834:KIT589835 KSN589834:KSP589835 LCJ589834:LCL589835 LMF589834:LMH589835 LWB589834:LWD589835 MFX589834:MFZ589835 MPT589834:MPV589835 MZP589834:MZR589835 NJL589834:NJN589835 NTH589834:NTJ589835 ODD589834:ODF589835 OMZ589834:ONB589835 OWV589834:OWX589835 PGR589834:PGT589835 PQN589834:PQP589835 QAJ589834:QAL589835 QKF589834:QKH589835 QUB589834:QUD589835 RDX589834:RDZ589835 RNT589834:RNV589835 RXP589834:RXR589835 SHL589834:SHN589835 SRH589834:SRJ589835 TBD589834:TBF589835 TKZ589834:TLB589835 TUV589834:TUX589835 UER589834:UET589835 UON589834:UOP589835 UYJ589834:UYL589835 VIF589834:VIH589835 VSB589834:VSD589835 WBX589834:WBZ589835 WLT589834:WLV589835 WVP589834:WVR589835 A655370:G655371 JD655370:JF655371 SZ655370:TB655371 ACV655370:ACX655371 AMR655370:AMT655371 AWN655370:AWP655371 BGJ655370:BGL655371 BQF655370:BQH655371 CAB655370:CAD655371 CJX655370:CJZ655371 CTT655370:CTV655371 DDP655370:DDR655371 DNL655370:DNN655371 DXH655370:DXJ655371 EHD655370:EHF655371 EQZ655370:ERB655371 FAV655370:FAX655371 FKR655370:FKT655371 FUN655370:FUP655371 GEJ655370:GEL655371 GOF655370:GOH655371 GYB655370:GYD655371 HHX655370:HHZ655371 HRT655370:HRV655371 IBP655370:IBR655371 ILL655370:ILN655371 IVH655370:IVJ655371 JFD655370:JFF655371 JOZ655370:JPB655371 JYV655370:JYX655371 KIR655370:KIT655371 KSN655370:KSP655371 LCJ655370:LCL655371 LMF655370:LMH655371 LWB655370:LWD655371 MFX655370:MFZ655371 MPT655370:MPV655371 MZP655370:MZR655371 NJL655370:NJN655371 NTH655370:NTJ655371 ODD655370:ODF655371 OMZ655370:ONB655371 OWV655370:OWX655371 PGR655370:PGT655371 PQN655370:PQP655371 QAJ655370:QAL655371 QKF655370:QKH655371 QUB655370:QUD655371 RDX655370:RDZ655371 RNT655370:RNV655371 RXP655370:RXR655371 SHL655370:SHN655371 SRH655370:SRJ655371 TBD655370:TBF655371 TKZ655370:TLB655371 TUV655370:TUX655371 UER655370:UET655371 UON655370:UOP655371 UYJ655370:UYL655371 VIF655370:VIH655371 VSB655370:VSD655371 WBX655370:WBZ655371 WLT655370:WLV655371 WVP655370:WVR655371 A720906:G720907 JD720906:JF720907 SZ720906:TB720907 ACV720906:ACX720907 AMR720906:AMT720907 AWN720906:AWP720907 BGJ720906:BGL720907 BQF720906:BQH720907 CAB720906:CAD720907 CJX720906:CJZ720907 CTT720906:CTV720907 DDP720906:DDR720907 DNL720906:DNN720907 DXH720906:DXJ720907 EHD720906:EHF720907 EQZ720906:ERB720907 FAV720906:FAX720907 FKR720906:FKT720907 FUN720906:FUP720907 GEJ720906:GEL720907 GOF720906:GOH720907 GYB720906:GYD720907 HHX720906:HHZ720907 HRT720906:HRV720907 IBP720906:IBR720907 ILL720906:ILN720907 IVH720906:IVJ720907 JFD720906:JFF720907 JOZ720906:JPB720907 JYV720906:JYX720907 KIR720906:KIT720907 KSN720906:KSP720907 LCJ720906:LCL720907 LMF720906:LMH720907 LWB720906:LWD720907 MFX720906:MFZ720907 MPT720906:MPV720907 MZP720906:MZR720907 NJL720906:NJN720907 NTH720906:NTJ720907 ODD720906:ODF720907 OMZ720906:ONB720907 OWV720906:OWX720907 PGR720906:PGT720907 PQN720906:PQP720907 QAJ720906:QAL720907 QKF720906:QKH720907 QUB720906:QUD720907 RDX720906:RDZ720907 RNT720906:RNV720907 RXP720906:RXR720907 SHL720906:SHN720907 SRH720906:SRJ720907 TBD720906:TBF720907 TKZ720906:TLB720907 TUV720906:TUX720907 UER720906:UET720907 UON720906:UOP720907 UYJ720906:UYL720907 VIF720906:VIH720907 VSB720906:VSD720907 WBX720906:WBZ720907 WLT720906:WLV720907 WVP720906:WVR720907 A786442:G786443 JD786442:JF786443 SZ786442:TB786443 ACV786442:ACX786443 AMR786442:AMT786443 AWN786442:AWP786443 BGJ786442:BGL786443 BQF786442:BQH786443 CAB786442:CAD786443 CJX786442:CJZ786443 CTT786442:CTV786443 DDP786442:DDR786443 DNL786442:DNN786443 DXH786442:DXJ786443 EHD786442:EHF786443 EQZ786442:ERB786443 FAV786442:FAX786443 FKR786442:FKT786443 FUN786442:FUP786443 GEJ786442:GEL786443 GOF786442:GOH786443 GYB786442:GYD786443 HHX786442:HHZ786443 HRT786442:HRV786443 IBP786442:IBR786443 ILL786442:ILN786443 IVH786442:IVJ786443 JFD786442:JFF786443 JOZ786442:JPB786443 JYV786442:JYX786443 KIR786442:KIT786443 KSN786442:KSP786443 LCJ786442:LCL786443 LMF786442:LMH786443 LWB786442:LWD786443 MFX786442:MFZ786443 MPT786442:MPV786443 MZP786442:MZR786443 NJL786442:NJN786443 NTH786442:NTJ786443 ODD786442:ODF786443 OMZ786442:ONB786443 OWV786442:OWX786443 PGR786442:PGT786443 PQN786442:PQP786443 QAJ786442:QAL786443 QKF786442:QKH786443 QUB786442:QUD786443 RDX786442:RDZ786443 RNT786442:RNV786443 RXP786442:RXR786443 SHL786442:SHN786443 SRH786442:SRJ786443 TBD786442:TBF786443 TKZ786442:TLB786443 TUV786442:TUX786443 UER786442:UET786443 UON786442:UOP786443 UYJ786442:UYL786443 VIF786442:VIH786443 VSB786442:VSD786443 WBX786442:WBZ786443 WLT786442:WLV786443 WVP786442:WVR786443 A851978:G851979 JD851978:JF851979 SZ851978:TB851979 ACV851978:ACX851979 AMR851978:AMT851979 AWN851978:AWP851979 BGJ851978:BGL851979 BQF851978:BQH851979 CAB851978:CAD851979 CJX851978:CJZ851979 CTT851978:CTV851979 DDP851978:DDR851979 DNL851978:DNN851979 DXH851978:DXJ851979 EHD851978:EHF851979 EQZ851978:ERB851979 FAV851978:FAX851979 FKR851978:FKT851979 FUN851978:FUP851979 GEJ851978:GEL851979 GOF851978:GOH851979 GYB851978:GYD851979 HHX851978:HHZ851979 HRT851978:HRV851979 IBP851978:IBR851979 ILL851978:ILN851979 IVH851978:IVJ851979 JFD851978:JFF851979 JOZ851978:JPB851979 JYV851978:JYX851979 KIR851978:KIT851979 KSN851978:KSP851979 LCJ851978:LCL851979 LMF851978:LMH851979 LWB851978:LWD851979 MFX851978:MFZ851979 MPT851978:MPV851979 MZP851978:MZR851979 NJL851978:NJN851979 NTH851978:NTJ851979 ODD851978:ODF851979 OMZ851978:ONB851979 OWV851978:OWX851979 PGR851978:PGT851979 PQN851978:PQP851979 QAJ851978:QAL851979 QKF851978:QKH851979 QUB851978:QUD851979 RDX851978:RDZ851979 RNT851978:RNV851979 RXP851978:RXR851979 SHL851978:SHN851979 SRH851978:SRJ851979 TBD851978:TBF851979 TKZ851978:TLB851979 TUV851978:TUX851979 UER851978:UET851979 UON851978:UOP851979 UYJ851978:UYL851979 VIF851978:VIH851979 VSB851978:VSD851979 WBX851978:WBZ851979 WLT851978:WLV851979 WVP851978:WVR851979 A917514:G917515 JD917514:JF917515 SZ917514:TB917515 ACV917514:ACX917515 AMR917514:AMT917515 AWN917514:AWP917515 BGJ917514:BGL917515 BQF917514:BQH917515 CAB917514:CAD917515 CJX917514:CJZ917515 CTT917514:CTV917515 DDP917514:DDR917515 DNL917514:DNN917515 DXH917514:DXJ917515 EHD917514:EHF917515 EQZ917514:ERB917515 FAV917514:FAX917515 FKR917514:FKT917515 FUN917514:FUP917515 GEJ917514:GEL917515 GOF917514:GOH917515 GYB917514:GYD917515 HHX917514:HHZ917515 HRT917514:HRV917515 IBP917514:IBR917515 ILL917514:ILN917515 IVH917514:IVJ917515 JFD917514:JFF917515 JOZ917514:JPB917515 JYV917514:JYX917515 KIR917514:KIT917515 KSN917514:KSP917515 LCJ917514:LCL917515 LMF917514:LMH917515 LWB917514:LWD917515 MFX917514:MFZ917515 MPT917514:MPV917515 MZP917514:MZR917515 NJL917514:NJN917515 NTH917514:NTJ917515 ODD917514:ODF917515 OMZ917514:ONB917515 OWV917514:OWX917515 PGR917514:PGT917515 PQN917514:PQP917515 QAJ917514:QAL917515 QKF917514:QKH917515 QUB917514:QUD917515 RDX917514:RDZ917515 RNT917514:RNV917515 RXP917514:RXR917515 SHL917514:SHN917515 SRH917514:SRJ917515 TBD917514:TBF917515 TKZ917514:TLB917515 TUV917514:TUX917515 UER917514:UET917515 UON917514:UOP917515 UYJ917514:UYL917515 VIF917514:VIH917515 VSB917514:VSD917515 WBX917514:WBZ917515 WLT917514:WLV917515 WVP917514:WVR917515 A983050:G983051 JD983050:JF983051 SZ983050:TB983051 ACV983050:ACX983051 AMR983050:AMT983051 AWN983050:AWP983051 BGJ983050:BGL983051 BQF983050:BQH983051 CAB983050:CAD983051 CJX983050:CJZ983051 CTT983050:CTV983051 DDP983050:DDR983051 DNL983050:DNN983051 DXH983050:DXJ983051 EHD983050:EHF983051 EQZ983050:ERB983051 FAV983050:FAX983051 FKR983050:FKT983051 FUN983050:FUP983051 GEJ983050:GEL983051 GOF983050:GOH983051 GYB983050:GYD983051 HHX983050:HHZ983051 HRT983050:HRV983051 IBP983050:IBR983051 ILL983050:ILN983051 IVH983050:IVJ983051 JFD983050:JFF983051 JOZ983050:JPB983051 JYV983050:JYX983051 KIR983050:KIT983051 KSN983050:KSP983051 LCJ983050:LCL983051 LMF983050:LMH983051 LWB983050:LWD983051 MFX983050:MFZ983051 MPT983050:MPV983051 MZP983050:MZR983051 NJL983050:NJN983051 NTH983050:NTJ983051 ODD983050:ODF983051 OMZ983050:ONB983051 OWV983050:OWX983051 PGR983050:PGT983051 PQN983050:PQP983051 QAJ983050:QAL983051 QKF983050:QKH983051 QUB983050:QUD983051 RDX983050:RDZ983051 RNT983050:RNV983051 RXP983050:RXR983051 SHL983050:SHN983051 SRH983050:SRJ983051 TBD983050:TBF983051 TKZ983050:TLB983051 TUV983050:TUX983051 UER983050:UET983051 UON983050:UOP983051 UYJ983050:UYL983051 VIF983050:VIH983051 VSB983050:VSD983051 WBX983050:WBZ983051 WLT983050:WLV983051">
      <formula1>#REF!</formula1>
    </dataValidation>
    <dataValidation type="whole" allowBlank="1" showInputMessage="1" showErrorMessage="1" sqref="B44">
      <formula1>10</formula1>
      <formula2>100</formula2>
    </dataValidation>
  </dataValidations>
  <pageMargins left="0.25" right="0.25" top="0.75" bottom="0.75" header="0.3" footer="0.3"/>
  <pageSetup orientation="landscape" r:id="rId1"/>
  <ignoredErrors>
    <ignoredError sqref="B10 F10 H10 J10 J12 H12 F12 B12 B14 F14 H14 J14 N17 L17 F16 C21 O18 M18 K18 N19 L19 G21 N27 L27 H22 F22 B22 C23 G23 H24 G25 F24 C25 F26 G29 C29 B24 D10 D12 D14 D16 E17 D18 D20 D22 D24 D26 E19 E21 E23 E25 E27 D28 Q18 P17 P19 P27 E2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zoomScale="115" zoomScaleNormal="115" workbookViewId="0">
      <selection activeCell="B17" sqref="B17"/>
    </sheetView>
  </sheetViews>
  <sheetFormatPr defaultRowHeight="15"/>
  <sheetData>
    <row r="1" spans="1:18">
      <c r="C1" s="87">
        <v>1</v>
      </c>
      <c r="D1" s="87">
        <v>2</v>
      </c>
      <c r="E1" s="87">
        <v>3</v>
      </c>
      <c r="F1" s="87">
        <v>4</v>
      </c>
      <c r="G1" s="87">
        <v>5</v>
      </c>
      <c r="H1" s="87">
        <v>6</v>
      </c>
      <c r="I1" s="87">
        <v>7</v>
      </c>
      <c r="J1" s="87">
        <v>8</v>
      </c>
      <c r="K1" s="87">
        <v>9</v>
      </c>
      <c r="L1" s="87">
        <v>10</v>
      </c>
      <c r="M1" s="87">
        <v>11</v>
      </c>
      <c r="N1" s="87">
        <v>12</v>
      </c>
      <c r="O1" s="87">
        <v>13</v>
      </c>
      <c r="P1" s="87">
        <v>14</v>
      </c>
      <c r="Q1" s="87">
        <v>15</v>
      </c>
      <c r="R1" s="87">
        <v>16</v>
      </c>
    </row>
    <row r="2" spans="1:18">
      <c r="A2" s="67" t="s">
        <v>115</v>
      </c>
      <c r="B2" s="78"/>
      <c r="C2" s="84">
        <v>50</v>
      </c>
      <c r="D2" s="84">
        <v>51</v>
      </c>
      <c r="E2" s="84">
        <v>52</v>
      </c>
      <c r="F2" s="84">
        <v>53</v>
      </c>
      <c r="G2" s="84">
        <v>54</v>
      </c>
      <c r="H2" s="84">
        <v>55</v>
      </c>
      <c r="I2" s="84">
        <v>56</v>
      </c>
      <c r="J2" s="84">
        <v>57</v>
      </c>
      <c r="K2" s="84">
        <v>58</v>
      </c>
      <c r="L2" s="84">
        <v>59</v>
      </c>
      <c r="M2" s="84">
        <v>60</v>
      </c>
      <c r="N2" s="84">
        <v>61</v>
      </c>
      <c r="O2" s="84">
        <v>62</v>
      </c>
      <c r="P2" s="84">
        <v>63</v>
      </c>
      <c r="Q2" s="84">
        <v>64</v>
      </c>
      <c r="R2" s="84">
        <v>65</v>
      </c>
    </row>
    <row r="3" spans="1:18">
      <c r="A3" s="87">
        <v>1</v>
      </c>
      <c r="B3" s="85">
        <v>10</v>
      </c>
      <c r="C3" s="79">
        <v>0</v>
      </c>
      <c r="D3" s="79">
        <v>0</v>
      </c>
      <c r="E3" s="79">
        <v>0</v>
      </c>
      <c r="F3" s="79">
        <v>0</v>
      </c>
      <c r="G3" s="79">
        <v>0</v>
      </c>
      <c r="H3" s="79">
        <v>0</v>
      </c>
      <c r="I3" s="79">
        <v>0.05</v>
      </c>
      <c r="J3" s="79">
        <v>0.1</v>
      </c>
      <c r="K3" s="79">
        <v>0.15</v>
      </c>
      <c r="L3" s="79">
        <v>0.2</v>
      </c>
      <c r="M3" s="79">
        <v>0.25</v>
      </c>
      <c r="N3" s="79">
        <v>0.3</v>
      </c>
      <c r="O3" s="79">
        <v>0.35</v>
      </c>
      <c r="P3" s="79">
        <v>0.4</v>
      </c>
      <c r="Q3" s="79">
        <v>0.45</v>
      </c>
      <c r="R3" s="79">
        <v>0.5</v>
      </c>
    </row>
    <row r="4" spans="1:18">
      <c r="A4" s="87">
        <v>2</v>
      </c>
      <c r="B4" s="85">
        <v>11</v>
      </c>
      <c r="C4" s="79">
        <v>0</v>
      </c>
      <c r="D4" s="79">
        <v>0</v>
      </c>
      <c r="E4" s="79">
        <v>0</v>
      </c>
      <c r="F4" s="79">
        <v>0</v>
      </c>
      <c r="G4" s="79">
        <v>0</v>
      </c>
      <c r="H4" s="79">
        <v>0</v>
      </c>
      <c r="I4" s="79">
        <v>5.5E-2</v>
      </c>
      <c r="J4" s="79">
        <v>0.11</v>
      </c>
      <c r="K4" s="79">
        <v>0.16500000000000001</v>
      </c>
      <c r="L4" s="79">
        <v>0.22</v>
      </c>
      <c r="M4" s="79">
        <v>0.27500000000000002</v>
      </c>
      <c r="N4" s="79">
        <v>0.33</v>
      </c>
      <c r="O4" s="79">
        <v>0.38500000000000001</v>
      </c>
      <c r="P4" s="79">
        <v>0.44</v>
      </c>
      <c r="Q4" s="79">
        <v>0.495</v>
      </c>
      <c r="R4" s="79">
        <v>0.55000000000000004</v>
      </c>
    </row>
    <row r="5" spans="1:18">
      <c r="A5" s="87">
        <v>3</v>
      </c>
      <c r="B5" s="85">
        <v>12</v>
      </c>
      <c r="C5" s="79">
        <v>0</v>
      </c>
      <c r="D5" s="79">
        <v>0</v>
      </c>
      <c r="E5" s="79">
        <v>0</v>
      </c>
      <c r="F5" s="79">
        <v>0</v>
      </c>
      <c r="G5" s="79">
        <v>0</v>
      </c>
      <c r="H5" s="79">
        <v>0</v>
      </c>
      <c r="I5" s="79">
        <v>0.06</v>
      </c>
      <c r="J5" s="79">
        <v>0.12</v>
      </c>
      <c r="K5" s="79">
        <v>0.18</v>
      </c>
      <c r="L5" s="79">
        <v>0.24</v>
      </c>
      <c r="M5" s="79">
        <v>0.3</v>
      </c>
      <c r="N5" s="79">
        <v>0.36</v>
      </c>
      <c r="O5" s="79">
        <v>0.42</v>
      </c>
      <c r="P5" s="79">
        <v>0.48</v>
      </c>
      <c r="Q5" s="79">
        <v>0.54</v>
      </c>
      <c r="R5" s="79">
        <v>0.6</v>
      </c>
    </row>
    <row r="6" spans="1:18">
      <c r="A6" s="87">
        <v>4</v>
      </c>
      <c r="B6" s="85">
        <v>13</v>
      </c>
      <c r="C6" s="79">
        <v>0</v>
      </c>
      <c r="D6" s="79">
        <v>0</v>
      </c>
      <c r="E6" s="79">
        <v>0</v>
      </c>
      <c r="F6" s="79">
        <v>0</v>
      </c>
      <c r="G6" s="79">
        <v>0</v>
      </c>
      <c r="H6" s="79">
        <v>0</v>
      </c>
      <c r="I6" s="79">
        <v>6.5000000000000002E-2</v>
      </c>
      <c r="J6" s="79">
        <v>0.13</v>
      </c>
      <c r="K6" s="79">
        <v>0.19500000000000001</v>
      </c>
      <c r="L6" s="79">
        <v>0.26</v>
      </c>
      <c r="M6" s="79">
        <v>0.32500000000000001</v>
      </c>
      <c r="N6" s="79">
        <v>0.39</v>
      </c>
      <c r="O6" s="79">
        <v>0.45500000000000002</v>
      </c>
      <c r="P6" s="79">
        <v>0.52</v>
      </c>
      <c r="Q6" s="79">
        <v>0.58499999999999996</v>
      </c>
      <c r="R6" s="79">
        <v>0.65</v>
      </c>
    </row>
    <row r="7" spans="1:18">
      <c r="A7" s="87">
        <v>5</v>
      </c>
      <c r="B7" s="85">
        <v>14</v>
      </c>
      <c r="C7" s="79">
        <v>0</v>
      </c>
      <c r="D7" s="79">
        <v>0</v>
      </c>
      <c r="E7" s="79">
        <v>0</v>
      </c>
      <c r="F7" s="79">
        <v>0</v>
      </c>
      <c r="G7" s="79">
        <v>0</v>
      </c>
      <c r="H7" s="79">
        <v>0</v>
      </c>
      <c r="I7" s="79">
        <v>7.0000000000000007E-2</v>
      </c>
      <c r="J7" s="79">
        <v>0.14000000000000001</v>
      </c>
      <c r="K7" s="79">
        <v>0.21</v>
      </c>
      <c r="L7" s="79">
        <v>0.28000000000000003</v>
      </c>
      <c r="M7" s="79">
        <v>0.35</v>
      </c>
      <c r="N7" s="79">
        <v>0.42</v>
      </c>
      <c r="O7" s="79">
        <v>0.49</v>
      </c>
      <c r="P7" s="79">
        <v>0.56000000000000005</v>
      </c>
      <c r="Q7" s="79">
        <v>0.63</v>
      </c>
      <c r="R7" s="79">
        <v>0.7</v>
      </c>
    </row>
    <row r="8" spans="1:18">
      <c r="A8" s="87">
        <v>6</v>
      </c>
      <c r="B8" s="85">
        <v>15</v>
      </c>
      <c r="C8" s="79">
        <v>0</v>
      </c>
      <c r="D8" s="79">
        <v>0</v>
      </c>
      <c r="E8" s="79">
        <v>0</v>
      </c>
      <c r="F8" s="79">
        <v>0</v>
      </c>
      <c r="G8" s="79">
        <v>0</v>
      </c>
      <c r="H8" s="79">
        <v>0</v>
      </c>
      <c r="I8" s="79">
        <v>7.4999999999999997E-2</v>
      </c>
      <c r="J8" s="79">
        <v>0.15</v>
      </c>
      <c r="K8" s="79">
        <v>0.22500000000000001</v>
      </c>
      <c r="L8" s="79">
        <v>0.3</v>
      </c>
      <c r="M8" s="79">
        <v>0.375</v>
      </c>
      <c r="N8" s="79">
        <v>0.45</v>
      </c>
      <c r="O8" s="79">
        <v>0.52500000000000002</v>
      </c>
      <c r="P8" s="79">
        <v>0.6</v>
      </c>
      <c r="Q8" s="79">
        <v>0.67500000000000004</v>
      </c>
      <c r="R8" s="79">
        <v>0.75</v>
      </c>
    </row>
    <row r="9" spans="1:18">
      <c r="A9" s="87">
        <v>7</v>
      </c>
      <c r="B9" s="85">
        <v>16</v>
      </c>
      <c r="C9" s="79">
        <v>0</v>
      </c>
      <c r="D9" s="79">
        <v>0</v>
      </c>
      <c r="E9" s="79">
        <v>0</v>
      </c>
      <c r="F9" s="79">
        <v>0</v>
      </c>
      <c r="G9" s="79">
        <v>0</v>
      </c>
      <c r="H9" s="79">
        <v>0</v>
      </c>
      <c r="I9" s="79">
        <v>0.08</v>
      </c>
      <c r="J9" s="79">
        <v>0.16</v>
      </c>
      <c r="K9" s="79">
        <v>0.24</v>
      </c>
      <c r="L9" s="79">
        <v>0.32</v>
      </c>
      <c r="M9" s="79">
        <v>0.4</v>
      </c>
      <c r="N9" s="79">
        <v>0.48</v>
      </c>
      <c r="O9" s="79">
        <v>0.56000000000000005</v>
      </c>
      <c r="P9" s="79">
        <v>0.64</v>
      </c>
      <c r="Q9" s="79">
        <v>0.72</v>
      </c>
      <c r="R9" s="79">
        <v>0.8</v>
      </c>
    </row>
    <row r="10" spans="1:18">
      <c r="A10" s="87">
        <v>8</v>
      </c>
      <c r="B10" s="85">
        <v>17</v>
      </c>
      <c r="C10" s="79">
        <v>0</v>
      </c>
      <c r="D10" s="79">
        <v>0</v>
      </c>
      <c r="E10" s="79">
        <v>0</v>
      </c>
      <c r="F10" s="79">
        <v>0</v>
      </c>
      <c r="G10" s="79">
        <v>0</v>
      </c>
      <c r="H10" s="79">
        <v>0</v>
      </c>
      <c r="I10" s="79">
        <v>8.5000000000000006E-2</v>
      </c>
      <c r="J10" s="79">
        <v>0.17</v>
      </c>
      <c r="K10" s="79">
        <v>0.255</v>
      </c>
      <c r="L10" s="79">
        <v>0.34</v>
      </c>
      <c r="M10" s="79">
        <v>0.42499999999999999</v>
      </c>
      <c r="N10" s="79">
        <v>0.51</v>
      </c>
      <c r="O10" s="79">
        <v>0.59499999999999997</v>
      </c>
      <c r="P10" s="79">
        <v>0.68</v>
      </c>
      <c r="Q10" s="79">
        <v>0.76500000000000001</v>
      </c>
      <c r="R10" s="79">
        <v>0.85</v>
      </c>
    </row>
    <row r="11" spans="1:18">
      <c r="A11" s="87">
        <v>9</v>
      </c>
      <c r="B11" s="85">
        <v>18</v>
      </c>
      <c r="C11" s="79">
        <v>0</v>
      </c>
      <c r="D11" s="79">
        <v>0</v>
      </c>
      <c r="E11" s="79">
        <v>0</v>
      </c>
      <c r="F11" s="79">
        <v>0</v>
      </c>
      <c r="G11" s="79">
        <v>0</v>
      </c>
      <c r="H11" s="79">
        <v>0</v>
      </c>
      <c r="I11" s="79">
        <v>0.09</v>
      </c>
      <c r="J11" s="79">
        <v>0.18</v>
      </c>
      <c r="K11" s="79">
        <v>0.27</v>
      </c>
      <c r="L11" s="79">
        <v>0.36</v>
      </c>
      <c r="M11" s="79">
        <v>0.45</v>
      </c>
      <c r="N11" s="79">
        <v>0.54</v>
      </c>
      <c r="O11" s="79">
        <v>0.63</v>
      </c>
      <c r="P11" s="79">
        <v>0.72</v>
      </c>
      <c r="Q11" s="79">
        <v>0.81</v>
      </c>
      <c r="R11" s="79">
        <v>0.9</v>
      </c>
    </row>
    <row r="12" spans="1:18">
      <c r="A12" s="87">
        <v>10</v>
      </c>
      <c r="B12" s="85">
        <v>19</v>
      </c>
      <c r="C12" s="79">
        <v>0</v>
      </c>
      <c r="D12" s="79">
        <v>0</v>
      </c>
      <c r="E12" s="79">
        <v>0</v>
      </c>
      <c r="F12" s="79">
        <v>0</v>
      </c>
      <c r="G12" s="79">
        <v>0</v>
      </c>
      <c r="H12" s="79">
        <v>0</v>
      </c>
      <c r="I12" s="79">
        <v>9.5000000000000001E-2</v>
      </c>
      <c r="J12" s="79">
        <v>0.19</v>
      </c>
      <c r="K12" s="79">
        <v>0.28499999999999998</v>
      </c>
      <c r="L12" s="79">
        <v>0.38</v>
      </c>
      <c r="M12" s="79">
        <v>0.47499999999999998</v>
      </c>
      <c r="N12" s="79">
        <v>0.56999999999999995</v>
      </c>
      <c r="O12" s="79">
        <v>0.66500000000000004</v>
      </c>
      <c r="P12" s="79">
        <v>0.76</v>
      </c>
      <c r="Q12" s="79">
        <v>0.85499999999999998</v>
      </c>
      <c r="R12" s="79">
        <v>0.95</v>
      </c>
    </row>
    <row r="13" spans="1:18">
      <c r="A13" s="87">
        <v>11</v>
      </c>
      <c r="B13" s="85">
        <v>20</v>
      </c>
      <c r="C13" s="79">
        <v>0</v>
      </c>
      <c r="D13" s="79">
        <v>0</v>
      </c>
      <c r="E13" s="79">
        <v>0</v>
      </c>
      <c r="F13" s="79">
        <v>0</v>
      </c>
      <c r="G13" s="79">
        <v>0</v>
      </c>
      <c r="H13" s="79">
        <v>0</v>
      </c>
      <c r="I13" s="79">
        <v>0.1</v>
      </c>
      <c r="J13" s="79">
        <v>0.2</v>
      </c>
      <c r="K13" s="79">
        <v>0.3</v>
      </c>
      <c r="L13" s="79">
        <v>0.4</v>
      </c>
      <c r="M13" s="79">
        <v>0.5</v>
      </c>
      <c r="N13" s="79">
        <v>0.6</v>
      </c>
      <c r="O13" s="79">
        <v>0.7</v>
      </c>
      <c r="P13" s="79">
        <v>0.8</v>
      </c>
      <c r="Q13" s="79">
        <v>0.9</v>
      </c>
      <c r="R13" s="79">
        <v>1</v>
      </c>
    </row>
    <row r="15" spans="1:18">
      <c r="B15" s="81" t="s">
        <v>117</v>
      </c>
      <c r="C15" s="81" t="s">
        <v>116</v>
      </c>
      <c r="D15" s="91"/>
      <c r="E15" t="s">
        <v>118</v>
      </c>
      <c r="I15" s="90" t="s">
        <v>122</v>
      </c>
      <c r="J15" s="90" t="s">
        <v>123</v>
      </c>
    </row>
    <row r="16" spans="1:18">
      <c r="B16" s="83">
        <f>IF('Medical, Dental Estimator'!C13&gt;20,20,'Medical, Dental Estimator'!C13)</f>
        <v>20</v>
      </c>
      <c r="C16" s="83">
        <f>IF('Medical, Dental Estimator'!C11&gt;65,65,'Medical, Dental Estimator'!C11)</f>
        <v>60</v>
      </c>
      <c r="D16" s="90"/>
      <c r="E16" s="86">
        <f>INDEX(C3:R13,MATCH(B16,B3:B13,0),MATCH(C16,C2:R2,0))</f>
        <v>0.5</v>
      </c>
    </row>
    <row r="17" spans="2:7">
      <c r="B17" s="82"/>
      <c r="C17" s="82"/>
      <c r="E17" s="88">
        <f>IF(B16&gt;=20,INDEX(C3:R13,MATCH(20,B3:B13,0),MATCH(C16,C2:R2,0)),INDEX(C3:R13,MATCH(B16,B3:B13,0),MATCH(C16,C2:R2,0)))</f>
        <v>0.5</v>
      </c>
      <c r="F17" t="s">
        <v>119</v>
      </c>
    </row>
    <row r="18" spans="2:7">
      <c r="B18" s="82"/>
      <c r="C18" s="82"/>
      <c r="E18" s="88">
        <f>IF(C16&gt;=65,INDEX(C3:R13,MATCH(B16,B3:B13,0),MATCH(65,C2:R2,0)),INDEX(C3:R13,MATCH(B16,B3:B13,0),MATCH(C16,C2:R2,0)))</f>
        <v>0.5</v>
      </c>
      <c r="F18" t="s">
        <v>120</v>
      </c>
    </row>
    <row r="19" spans="2:7">
      <c r="B19" s="82"/>
      <c r="C19" s="82"/>
      <c r="D19" s="89" t="s">
        <v>121</v>
      </c>
      <c r="E19" s="88"/>
    </row>
    <row r="20" spans="2:7">
      <c r="B20" s="82"/>
      <c r="C20" s="82"/>
      <c r="E20" s="88"/>
    </row>
    <row r="21" spans="2:7">
      <c r="B21">
        <v>10</v>
      </c>
      <c r="C21">
        <v>50</v>
      </c>
      <c r="D21" t="str">
        <f>CONCATENATE(B21,C21)</f>
        <v>1050</v>
      </c>
      <c r="E21" s="80">
        <f>INDEX(C3:R13,MATCH(B21,B3:B13,0),MATCH(C21,C2:R2,0))</f>
        <v>0</v>
      </c>
    </row>
    <row r="22" spans="2:7">
      <c r="B22">
        <v>10</v>
      </c>
      <c r="C22">
        <v>51</v>
      </c>
      <c r="D22" t="str">
        <f t="shared" ref="D22:D85" si="0">CONCATENATE(B22,C22)</f>
        <v>1051</v>
      </c>
      <c r="E22" s="80"/>
    </row>
    <row r="23" spans="2:7">
      <c r="B23">
        <v>10</v>
      </c>
      <c r="C23">
        <v>52</v>
      </c>
      <c r="D23" t="str">
        <f t="shared" si="0"/>
        <v>1052</v>
      </c>
      <c r="E23" s="80"/>
    </row>
    <row r="24" spans="2:7">
      <c r="B24">
        <v>10</v>
      </c>
      <c r="C24">
        <v>53</v>
      </c>
      <c r="D24" t="str">
        <f t="shared" si="0"/>
        <v>1053</v>
      </c>
      <c r="E24" s="80"/>
      <c r="G24" t="str">
        <f>IF(OR(B16&gt;=20,C16&gt;=65),"yay","never mind")</f>
        <v>yay</v>
      </c>
    </row>
    <row r="25" spans="2:7">
      <c r="B25">
        <v>10</v>
      </c>
      <c r="C25">
        <v>54</v>
      </c>
      <c r="D25" t="str">
        <f t="shared" si="0"/>
        <v>1054</v>
      </c>
      <c r="E25" s="80"/>
    </row>
    <row r="26" spans="2:7">
      <c r="B26">
        <v>10</v>
      </c>
      <c r="C26">
        <v>55</v>
      </c>
      <c r="D26" t="str">
        <f t="shared" si="0"/>
        <v>1055</v>
      </c>
      <c r="E26" s="80"/>
    </row>
    <row r="27" spans="2:7">
      <c r="B27">
        <v>10</v>
      </c>
      <c r="C27">
        <v>56</v>
      </c>
      <c r="D27" t="str">
        <f t="shared" si="0"/>
        <v>1056</v>
      </c>
      <c r="E27" s="80"/>
    </row>
    <row r="28" spans="2:7">
      <c r="B28">
        <v>10</v>
      </c>
      <c r="C28">
        <v>57</v>
      </c>
      <c r="D28" t="str">
        <f t="shared" si="0"/>
        <v>1057</v>
      </c>
      <c r="E28" s="80"/>
    </row>
    <row r="29" spans="2:7">
      <c r="B29">
        <v>10</v>
      </c>
      <c r="C29">
        <v>58</v>
      </c>
      <c r="D29" t="str">
        <f t="shared" si="0"/>
        <v>1058</v>
      </c>
      <c r="E29" s="80"/>
    </row>
    <row r="30" spans="2:7">
      <c r="B30">
        <v>10</v>
      </c>
      <c r="C30">
        <v>59</v>
      </c>
      <c r="D30" t="str">
        <f t="shared" si="0"/>
        <v>1059</v>
      </c>
      <c r="E30" s="80"/>
    </row>
    <row r="31" spans="2:7">
      <c r="B31">
        <v>10</v>
      </c>
      <c r="C31">
        <v>60</v>
      </c>
      <c r="D31" t="str">
        <f t="shared" si="0"/>
        <v>1060</v>
      </c>
      <c r="E31" s="80"/>
    </row>
    <row r="32" spans="2:7">
      <c r="B32">
        <v>10</v>
      </c>
      <c r="C32">
        <v>61</v>
      </c>
      <c r="D32" t="str">
        <f t="shared" si="0"/>
        <v>1061</v>
      </c>
      <c r="E32" s="80"/>
    </row>
    <row r="33" spans="2:5">
      <c r="B33">
        <v>10</v>
      </c>
      <c r="C33">
        <v>62</v>
      </c>
      <c r="D33" t="str">
        <f t="shared" si="0"/>
        <v>1062</v>
      </c>
      <c r="E33" s="80"/>
    </row>
    <row r="34" spans="2:5">
      <c r="B34">
        <v>10</v>
      </c>
      <c r="C34">
        <v>63</v>
      </c>
      <c r="D34" t="str">
        <f t="shared" si="0"/>
        <v>1063</v>
      </c>
      <c r="E34" s="80"/>
    </row>
    <row r="35" spans="2:5">
      <c r="B35">
        <v>10</v>
      </c>
      <c r="C35">
        <v>64</v>
      </c>
      <c r="D35" t="str">
        <f t="shared" si="0"/>
        <v>1064</v>
      </c>
      <c r="E35" s="80"/>
    </row>
    <row r="36" spans="2:5">
      <c r="B36">
        <v>10</v>
      </c>
      <c r="C36">
        <v>65</v>
      </c>
      <c r="D36" t="str">
        <f t="shared" si="0"/>
        <v>1065</v>
      </c>
      <c r="E36" s="80"/>
    </row>
    <row r="37" spans="2:5">
      <c r="B37">
        <v>11</v>
      </c>
      <c r="C37">
        <v>50</v>
      </c>
      <c r="D37" t="str">
        <f t="shared" si="0"/>
        <v>1150</v>
      </c>
      <c r="E37" s="80"/>
    </row>
    <row r="38" spans="2:5">
      <c r="B38">
        <v>11</v>
      </c>
      <c r="C38">
        <v>51</v>
      </c>
      <c r="D38" t="str">
        <f t="shared" si="0"/>
        <v>1151</v>
      </c>
      <c r="E38" s="80"/>
    </row>
    <row r="39" spans="2:5">
      <c r="B39">
        <v>11</v>
      </c>
      <c r="C39">
        <v>52</v>
      </c>
      <c r="D39" t="str">
        <f t="shared" si="0"/>
        <v>1152</v>
      </c>
      <c r="E39" s="80"/>
    </row>
    <row r="40" spans="2:5">
      <c r="B40">
        <v>11</v>
      </c>
      <c r="C40">
        <v>53</v>
      </c>
      <c r="D40" t="str">
        <f t="shared" si="0"/>
        <v>1153</v>
      </c>
      <c r="E40" s="80"/>
    </row>
    <row r="41" spans="2:5">
      <c r="B41">
        <v>11</v>
      </c>
      <c r="C41">
        <v>54</v>
      </c>
      <c r="D41" t="str">
        <f t="shared" si="0"/>
        <v>1154</v>
      </c>
      <c r="E41" s="80"/>
    </row>
    <row r="42" spans="2:5">
      <c r="B42">
        <v>11</v>
      </c>
      <c r="C42">
        <v>55</v>
      </c>
      <c r="D42" t="str">
        <f t="shared" si="0"/>
        <v>1155</v>
      </c>
      <c r="E42" s="80"/>
    </row>
    <row r="43" spans="2:5">
      <c r="B43">
        <v>11</v>
      </c>
      <c r="C43">
        <v>56</v>
      </c>
      <c r="D43" t="str">
        <f t="shared" si="0"/>
        <v>1156</v>
      </c>
      <c r="E43" s="80"/>
    </row>
    <row r="44" spans="2:5">
      <c r="B44">
        <v>11</v>
      </c>
      <c r="C44">
        <v>57</v>
      </c>
      <c r="D44" t="str">
        <f t="shared" si="0"/>
        <v>1157</v>
      </c>
      <c r="E44" s="80"/>
    </row>
    <row r="45" spans="2:5">
      <c r="B45">
        <v>11</v>
      </c>
      <c r="C45">
        <v>58</v>
      </c>
      <c r="D45" t="str">
        <f t="shared" si="0"/>
        <v>1158</v>
      </c>
      <c r="E45" s="80"/>
    </row>
    <row r="46" spans="2:5">
      <c r="B46">
        <v>11</v>
      </c>
      <c r="C46">
        <v>59</v>
      </c>
      <c r="D46" t="str">
        <f t="shared" si="0"/>
        <v>1159</v>
      </c>
      <c r="E46" s="80"/>
    </row>
    <row r="47" spans="2:5">
      <c r="B47">
        <v>11</v>
      </c>
      <c r="C47">
        <v>60</v>
      </c>
      <c r="D47" t="str">
        <f t="shared" si="0"/>
        <v>1160</v>
      </c>
      <c r="E47" s="80"/>
    </row>
    <row r="48" spans="2:5">
      <c r="B48">
        <v>11</v>
      </c>
      <c r="C48">
        <v>61</v>
      </c>
      <c r="D48" t="str">
        <f t="shared" si="0"/>
        <v>1161</v>
      </c>
      <c r="E48" s="80"/>
    </row>
    <row r="49" spans="2:5">
      <c r="B49">
        <v>11</v>
      </c>
      <c r="C49">
        <v>62</v>
      </c>
      <c r="D49" t="str">
        <f t="shared" si="0"/>
        <v>1162</v>
      </c>
      <c r="E49" s="80"/>
    </row>
    <row r="50" spans="2:5">
      <c r="B50">
        <v>11</v>
      </c>
      <c r="C50">
        <v>63</v>
      </c>
      <c r="D50" t="str">
        <f t="shared" si="0"/>
        <v>1163</v>
      </c>
      <c r="E50" s="80"/>
    </row>
    <row r="51" spans="2:5">
      <c r="B51">
        <v>11</v>
      </c>
      <c r="C51">
        <v>64</v>
      </c>
      <c r="D51" t="str">
        <f t="shared" si="0"/>
        <v>1164</v>
      </c>
      <c r="E51" s="80"/>
    </row>
    <row r="52" spans="2:5">
      <c r="B52">
        <v>11</v>
      </c>
      <c r="C52">
        <v>65</v>
      </c>
      <c r="D52" t="str">
        <f t="shared" si="0"/>
        <v>1165</v>
      </c>
      <c r="E52" s="80"/>
    </row>
    <row r="53" spans="2:5">
      <c r="B53">
        <v>12</v>
      </c>
      <c r="C53">
        <v>50</v>
      </c>
      <c r="D53" t="str">
        <f t="shared" si="0"/>
        <v>1250</v>
      </c>
      <c r="E53" s="80"/>
    </row>
    <row r="54" spans="2:5">
      <c r="B54">
        <v>12</v>
      </c>
      <c r="C54">
        <v>51</v>
      </c>
      <c r="D54" t="str">
        <f t="shared" si="0"/>
        <v>1251</v>
      </c>
      <c r="E54" s="80"/>
    </row>
    <row r="55" spans="2:5">
      <c r="B55">
        <v>12</v>
      </c>
      <c r="C55">
        <v>52</v>
      </c>
      <c r="D55" t="str">
        <f t="shared" si="0"/>
        <v>1252</v>
      </c>
      <c r="E55" s="80"/>
    </row>
    <row r="56" spans="2:5">
      <c r="B56">
        <v>12</v>
      </c>
      <c r="C56">
        <v>53</v>
      </c>
      <c r="D56" t="str">
        <f t="shared" si="0"/>
        <v>1253</v>
      </c>
      <c r="E56" s="80"/>
    </row>
    <row r="57" spans="2:5">
      <c r="B57">
        <v>12</v>
      </c>
      <c r="C57">
        <v>54</v>
      </c>
      <c r="D57" t="str">
        <f t="shared" si="0"/>
        <v>1254</v>
      </c>
      <c r="E57" s="80"/>
    </row>
    <row r="58" spans="2:5">
      <c r="B58">
        <v>12</v>
      </c>
      <c r="C58">
        <v>55</v>
      </c>
      <c r="D58" t="str">
        <f t="shared" si="0"/>
        <v>1255</v>
      </c>
      <c r="E58" s="80"/>
    </row>
    <row r="59" spans="2:5">
      <c r="B59">
        <v>12</v>
      </c>
      <c r="C59">
        <v>56</v>
      </c>
      <c r="D59" t="str">
        <f t="shared" si="0"/>
        <v>1256</v>
      </c>
      <c r="E59" s="80"/>
    </row>
    <row r="60" spans="2:5">
      <c r="B60">
        <v>12</v>
      </c>
      <c r="C60">
        <v>57</v>
      </c>
      <c r="D60" t="str">
        <f t="shared" si="0"/>
        <v>1257</v>
      </c>
      <c r="E60" s="80"/>
    </row>
    <row r="61" spans="2:5">
      <c r="B61">
        <v>12</v>
      </c>
      <c r="C61">
        <v>58</v>
      </c>
      <c r="D61" t="str">
        <f t="shared" si="0"/>
        <v>1258</v>
      </c>
      <c r="E61" s="80"/>
    </row>
    <row r="62" spans="2:5">
      <c r="B62">
        <v>12</v>
      </c>
      <c r="C62">
        <v>59</v>
      </c>
      <c r="D62" t="str">
        <f t="shared" si="0"/>
        <v>1259</v>
      </c>
      <c r="E62" s="80"/>
    </row>
    <row r="63" spans="2:5">
      <c r="B63">
        <v>12</v>
      </c>
      <c r="C63">
        <v>60</v>
      </c>
      <c r="D63" t="str">
        <f t="shared" si="0"/>
        <v>1260</v>
      </c>
      <c r="E63" s="80"/>
    </row>
    <row r="64" spans="2:5">
      <c r="B64">
        <v>12</v>
      </c>
      <c r="C64">
        <v>61</v>
      </c>
      <c r="D64" t="str">
        <f t="shared" si="0"/>
        <v>1261</v>
      </c>
      <c r="E64" s="80"/>
    </row>
    <row r="65" spans="2:5">
      <c r="B65">
        <v>12</v>
      </c>
      <c r="C65">
        <v>62</v>
      </c>
      <c r="D65" t="str">
        <f t="shared" si="0"/>
        <v>1262</v>
      </c>
      <c r="E65" s="80"/>
    </row>
    <row r="66" spans="2:5">
      <c r="B66">
        <v>12</v>
      </c>
      <c r="C66">
        <v>63</v>
      </c>
      <c r="D66" t="str">
        <f t="shared" si="0"/>
        <v>1263</v>
      </c>
      <c r="E66" s="80"/>
    </row>
    <row r="67" spans="2:5">
      <c r="B67">
        <v>12</v>
      </c>
      <c r="C67">
        <v>64</v>
      </c>
      <c r="D67" t="str">
        <f t="shared" si="0"/>
        <v>1264</v>
      </c>
      <c r="E67" s="80"/>
    </row>
    <row r="68" spans="2:5">
      <c r="B68">
        <v>12</v>
      </c>
      <c r="C68">
        <v>65</v>
      </c>
      <c r="D68" t="str">
        <f t="shared" si="0"/>
        <v>1265</v>
      </c>
      <c r="E68" s="80"/>
    </row>
    <row r="69" spans="2:5">
      <c r="B69">
        <v>13</v>
      </c>
      <c r="C69">
        <v>50</v>
      </c>
      <c r="D69" t="str">
        <f t="shared" si="0"/>
        <v>1350</v>
      </c>
      <c r="E69" s="80"/>
    </row>
    <row r="70" spans="2:5">
      <c r="B70">
        <v>13</v>
      </c>
      <c r="C70">
        <v>51</v>
      </c>
      <c r="D70" t="str">
        <f t="shared" si="0"/>
        <v>1351</v>
      </c>
      <c r="E70" s="80"/>
    </row>
    <row r="71" spans="2:5">
      <c r="B71">
        <v>13</v>
      </c>
      <c r="C71">
        <v>52</v>
      </c>
      <c r="D71" t="str">
        <f t="shared" si="0"/>
        <v>1352</v>
      </c>
      <c r="E71" s="80"/>
    </row>
    <row r="72" spans="2:5">
      <c r="B72">
        <v>13</v>
      </c>
      <c r="C72">
        <v>53</v>
      </c>
      <c r="D72" t="str">
        <f t="shared" si="0"/>
        <v>1353</v>
      </c>
      <c r="E72" s="80"/>
    </row>
    <row r="73" spans="2:5">
      <c r="B73">
        <v>13</v>
      </c>
      <c r="C73">
        <v>54</v>
      </c>
      <c r="D73" t="str">
        <f t="shared" si="0"/>
        <v>1354</v>
      </c>
      <c r="E73" s="80"/>
    </row>
    <row r="74" spans="2:5">
      <c r="B74">
        <v>13</v>
      </c>
      <c r="C74">
        <v>55</v>
      </c>
      <c r="D74" t="str">
        <f t="shared" si="0"/>
        <v>1355</v>
      </c>
      <c r="E74" s="80"/>
    </row>
    <row r="75" spans="2:5">
      <c r="B75">
        <v>13</v>
      </c>
      <c r="C75">
        <v>56</v>
      </c>
      <c r="D75" t="str">
        <f t="shared" si="0"/>
        <v>1356</v>
      </c>
      <c r="E75" s="80"/>
    </row>
    <row r="76" spans="2:5">
      <c r="B76">
        <v>13</v>
      </c>
      <c r="C76">
        <v>57</v>
      </c>
      <c r="D76" t="str">
        <f t="shared" si="0"/>
        <v>1357</v>
      </c>
      <c r="E76" s="80"/>
    </row>
    <row r="77" spans="2:5">
      <c r="B77">
        <v>13</v>
      </c>
      <c r="C77">
        <v>58</v>
      </c>
      <c r="D77" t="str">
        <f t="shared" si="0"/>
        <v>1358</v>
      </c>
      <c r="E77" s="80"/>
    </row>
    <row r="78" spans="2:5">
      <c r="B78">
        <v>13</v>
      </c>
      <c r="C78">
        <v>59</v>
      </c>
      <c r="D78" t="str">
        <f t="shared" si="0"/>
        <v>1359</v>
      </c>
      <c r="E78" s="80"/>
    </row>
    <row r="79" spans="2:5">
      <c r="B79">
        <v>13</v>
      </c>
      <c r="C79">
        <v>60</v>
      </c>
      <c r="D79" t="str">
        <f t="shared" si="0"/>
        <v>1360</v>
      </c>
      <c r="E79" s="80"/>
    </row>
    <row r="80" spans="2:5">
      <c r="B80">
        <v>13</v>
      </c>
      <c r="C80">
        <v>61</v>
      </c>
      <c r="D80" t="str">
        <f t="shared" si="0"/>
        <v>1361</v>
      </c>
      <c r="E80" s="80"/>
    </row>
    <row r="81" spans="2:5">
      <c r="B81">
        <v>13</v>
      </c>
      <c r="C81">
        <v>62</v>
      </c>
      <c r="D81" t="str">
        <f t="shared" si="0"/>
        <v>1362</v>
      </c>
      <c r="E81" s="80"/>
    </row>
    <row r="82" spans="2:5">
      <c r="B82">
        <v>13</v>
      </c>
      <c r="C82">
        <v>63</v>
      </c>
      <c r="D82" t="str">
        <f t="shared" si="0"/>
        <v>1363</v>
      </c>
      <c r="E82" s="80"/>
    </row>
    <row r="83" spans="2:5">
      <c r="B83">
        <v>13</v>
      </c>
      <c r="C83">
        <v>64</v>
      </c>
      <c r="D83" t="str">
        <f t="shared" si="0"/>
        <v>1364</v>
      </c>
      <c r="E83" s="80"/>
    </row>
    <row r="84" spans="2:5">
      <c r="B84">
        <v>13</v>
      </c>
      <c r="C84">
        <v>65</v>
      </c>
      <c r="D84" t="str">
        <f t="shared" si="0"/>
        <v>1365</v>
      </c>
      <c r="E84" s="80"/>
    </row>
    <row r="85" spans="2:5">
      <c r="B85">
        <v>14</v>
      </c>
      <c r="C85">
        <v>50</v>
      </c>
      <c r="D85" t="str">
        <f t="shared" si="0"/>
        <v>1450</v>
      </c>
      <c r="E85" s="80"/>
    </row>
    <row r="86" spans="2:5">
      <c r="B86">
        <v>14</v>
      </c>
      <c r="C86">
        <v>51</v>
      </c>
      <c r="D86" t="str">
        <f t="shared" ref="D86:D149" si="1">CONCATENATE(B86,C86)</f>
        <v>1451</v>
      </c>
      <c r="E86" s="80"/>
    </row>
    <row r="87" spans="2:5">
      <c r="B87">
        <v>14</v>
      </c>
      <c r="C87">
        <v>52</v>
      </c>
      <c r="D87" t="str">
        <f t="shared" si="1"/>
        <v>1452</v>
      </c>
      <c r="E87" s="80"/>
    </row>
    <row r="88" spans="2:5">
      <c r="B88">
        <v>14</v>
      </c>
      <c r="C88">
        <v>53</v>
      </c>
      <c r="D88" t="str">
        <f t="shared" si="1"/>
        <v>1453</v>
      </c>
      <c r="E88" s="80"/>
    </row>
    <row r="89" spans="2:5">
      <c r="B89">
        <v>14</v>
      </c>
      <c r="C89">
        <v>54</v>
      </c>
      <c r="D89" t="str">
        <f t="shared" si="1"/>
        <v>1454</v>
      </c>
      <c r="E89" s="80"/>
    </row>
    <row r="90" spans="2:5">
      <c r="B90">
        <v>14</v>
      </c>
      <c r="C90">
        <v>55</v>
      </c>
      <c r="D90" t="str">
        <f t="shared" si="1"/>
        <v>1455</v>
      </c>
      <c r="E90" s="80"/>
    </row>
    <row r="91" spans="2:5">
      <c r="B91">
        <v>14</v>
      </c>
      <c r="C91">
        <v>56</v>
      </c>
      <c r="D91" t="str">
        <f t="shared" si="1"/>
        <v>1456</v>
      </c>
      <c r="E91" s="80"/>
    </row>
    <row r="92" spans="2:5">
      <c r="B92">
        <v>14</v>
      </c>
      <c r="C92">
        <v>57</v>
      </c>
      <c r="D92" t="str">
        <f t="shared" si="1"/>
        <v>1457</v>
      </c>
      <c r="E92" s="80"/>
    </row>
    <row r="93" spans="2:5">
      <c r="B93">
        <v>14</v>
      </c>
      <c r="C93">
        <v>58</v>
      </c>
      <c r="D93" t="str">
        <f t="shared" si="1"/>
        <v>1458</v>
      </c>
      <c r="E93" s="80"/>
    </row>
    <row r="94" spans="2:5">
      <c r="B94">
        <v>14</v>
      </c>
      <c r="C94">
        <v>59</v>
      </c>
      <c r="D94" t="str">
        <f t="shared" si="1"/>
        <v>1459</v>
      </c>
      <c r="E94" s="80"/>
    </row>
    <row r="95" spans="2:5">
      <c r="B95">
        <v>14</v>
      </c>
      <c r="C95">
        <v>60</v>
      </c>
      <c r="D95" t="str">
        <f t="shared" si="1"/>
        <v>1460</v>
      </c>
      <c r="E95" s="80"/>
    </row>
    <row r="96" spans="2:5">
      <c r="B96">
        <v>14</v>
      </c>
      <c r="C96">
        <v>61</v>
      </c>
      <c r="D96" t="str">
        <f t="shared" si="1"/>
        <v>1461</v>
      </c>
      <c r="E96" s="80"/>
    </row>
    <row r="97" spans="2:5">
      <c r="B97">
        <v>14</v>
      </c>
      <c r="C97">
        <v>62</v>
      </c>
      <c r="D97" t="str">
        <f t="shared" si="1"/>
        <v>1462</v>
      </c>
      <c r="E97" s="80"/>
    </row>
    <row r="98" spans="2:5">
      <c r="B98">
        <v>14</v>
      </c>
      <c r="C98">
        <v>63</v>
      </c>
      <c r="D98" t="str">
        <f t="shared" si="1"/>
        <v>1463</v>
      </c>
      <c r="E98" s="80"/>
    </row>
    <row r="99" spans="2:5">
      <c r="B99">
        <v>14</v>
      </c>
      <c r="C99">
        <v>64</v>
      </c>
      <c r="D99" t="str">
        <f t="shared" si="1"/>
        <v>1464</v>
      </c>
      <c r="E99" s="80"/>
    </row>
    <row r="100" spans="2:5">
      <c r="B100">
        <v>14</v>
      </c>
      <c r="C100">
        <v>65</v>
      </c>
      <c r="D100" t="str">
        <f t="shared" si="1"/>
        <v>1465</v>
      </c>
      <c r="E100" s="80"/>
    </row>
    <row r="101" spans="2:5">
      <c r="B101">
        <v>15</v>
      </c>
      <c r="C101">
        <v>50</v>
      </c>
      <c r="D101" t="str">
        <f t="shared" si="1"/>
        <v>1550</v>
      </c>
      <c r="E101" s="80"/>
    </row>
    <row r="102" spans="2:5">
      <c r="B102">
        <v>15</v>
      </c>
      <c r="C102">
        <v>51</v>
      </c>
      <c r="D102" t="str">
        <f t="shared" si="1"/>
        <v>1551</v>
      </c>
      <c r="E102" s="80"/>
    </row>
    <row r="103" spans="2:5">
      <c r="B103">
        <v>15</v>
      </c>
      <c r="C103">
        <v>52</v>
      </c>
      <c r="D103" t="str">
        <f t="shared" si="1"/>
        <v>1552</v>
      </c>
      <c r="E103" s="80"/>
    </row>
    <row r="104" spans="2:5">
      <c r="B104">
        <v>15</v>
      </c>
      <c r="C104">
        <v>53</v>
      </c>
      <c r="D104" t="str">
        <f t="shared" si="1"/>
        <v>1553</v>
      </c>
      <c r="E104" s="80"/>
    </row>
    <row r="105" spans="2:5">
      <c r="B105">
        <v>15</v>
      </c>
      <c r="C105">
        <v>54</v>
      </c>
      <c r="D105" t="str">
        <f t="shared" si="1"/>
        <v>1554</v>
      </c>
      <c r="E105" s="80"/>
    </row>
    <row r="106" spans="2:5">
      <c r="B106">
        <v>15</v>
      </c>
      <c r="C106">
        <v>55</v>
      </c>
      <c r="D106" t="str">
        <f t="shared" si="1"/>
        <v>1555</v>
      </c>
      <c r="E106" s="80"/>
    </row>
    <row r="107" spans="2:5">
      <c r="B107">
        <v>15</v>
      </c>
      <c r="C107">
        <v>56</v>
      </c>
      <c r="D107" t="str">
        <f t="shared" si="1"/>
        <v>1556</v>
      </c>
      <c r="E107" s="80"/>
    </row>
    <row r="108" spans="2:5">
      <c r="B108">
        <v>15</v>
      </c>
      <c r="C108">
        <v>57</v>
      </c>
      <c r="D108" t="str">
        <f t="shared" si="1"/>
        <v>1557</v>
      </c>
      <c r="E108" s="80"/>
    </row>
    <row r="109" spans="2:5">
      <c r="B109">
        <v>15</v>
      </c>
      <c r="C109">
        <v>58</v>
      </c>
      <c r="D109" t="str">
        <f t="shared" si="1"/>
        <v>1558</v>
      </c>
      <c r="E109" s="80"/>
    </row>
    <row r="110" spans="2:5">
      <c r="B110">
        <v>15</v>
      </c>
      <c r="C110">
        <v>59</v>
      </c>
      <c r="D110" t="str">
        <f t="shared" si="1"/>
        <v>1559</v>
      </c>
      <c r="E110" s="80"/>
    </row>
    <row r="111" spans="2:5">
      <c r="B111">
        <v>15</v>
      </c>
      <c r="C111">
        <v>60</v>
      </c>
      <c r="D111" t="str">
        <f t="shared" si="1"/>
        <v>1560</v>
      </c>
      <c r="E111" s="80"/>
    </row>
    <row r="112" spans="2:5">
      <c r="B112">
        <v>15</v>
      </c>
      <c r="C112">
        <v>61</v>
      </c>
      <c r="D112" t="str">
        <f t="shared" si="1"/>
        <v>1561</v>
      </c>
      <c r="E112" s="80"/>
    </row>
    <row r="113" spans="2:5">
      <c r="B113">
        <v>15</v>
      </c>
      <c r="C113">
        <v>62</v>
      </c>
      <c r="D113" t="str">
        <f t="shared" si="1"/>
        <v>1562</v>
      </c>
      <c r="E113" s="80"/>
    </row>
    <row r="114" spans="2:5">
      <c r="B114">
        <v>15</v>
      </c>
      <c r="C114">
        <v>63</v>
      </c>
      <c r="D114" t="str">
        <f t="shared" si="1"/>
        <v>1563</v>
      </c>
      <c r="E114" s="80"/>
    </row>
    <row r="115" spans="2:5">
      <c r="B115">
        <v>15</v>
      </c>
      <c r="C115">
        <v>64</v>
      </c>
      <c r="D115" t="str">
        <f t="shared" si="1"/>
        <v>1564</v>
      </c>
      <c r="E115" s="80"/>
    </row>
    <row r="116" spans="2:5">
      <c r="B116">
        <v>15</v>
      </c>
      <c r="C116">
        <v>65</v>
      </c>
      <c r="D116" t="str">
        <f t="shared" si="1"/>
        <v>1565</v>
      </c>
      <c r="E116" s="80"/>
    </row>
    <row r="117" spans="2:5">
      <c r="B117">
        <v>16</v>
      </c>
      <c r="C117">
        <v>50</v>
      </c>
      <c r="D117" t="str">
        <f t="shared" si="1"/>
        <v>1650</v>
      </c>
      <c r="E117" s="80"/>
    </row>
    <row r="118" spans="2:5">
      <c r="B118">
        <v>16</v>
      </c>
      <c r="C118">
        <v>51</v>
      </c>
      <c r="D118" t="str">
        <f t="shared" si="1"/>
        <v>1651</v>
      </c>
      <c r="E118" s="80"/>
    </row>
    <row r="119" spans="2:5">
      <c r="B119">
        <v>16</v>
      </c>
      <c r="C119">
        <v>52</v>
      </c>
      <c r="D119" t="str">
        <f t="shared" si="1"/>
        <v>1652</v>
      </c>
      <c r="E119" s="80"/>
    </row>
    <row r="120" spans="2:5">
      <c r="B120">
        <v>16</v>
      </c>
      <c r="C120">
        <v>53</v>
      </c>
      <c r="D120" t="str">
        <f t="shared" si="1"/>
        <v>1653</v>
      </c>
      <c r="E120" s="80"/>
    </row>
    <row r="121" spans="2:5">
      <c r="B121">
        <v>16</v>
      </c>
      <c r="C121">
        <v>54</v>
      </c>
      <c r="D121" t="str">
        <f t="shared" si="1"/>
        <v>1654</v>
      </c>
      <c r="E121" s="80"/>
    </row>
    <row r="122" spans="2:5">
      <c r="B122">
        <v>16</v>
      </c>
      <c r="C122">
        <v>55</v>
      </c>
      <c r="D122" t="str">
        <f t="shared" si="1"/>
        <v>1655</v>
      </c>
      <c r="E122" s="80"/>
    </row>
    <row r="123" spans="2:5">
      <c r="B123">
        <v>16</v>
      </c>
      <c r="C123">
        <v>56</v>
      </c>
      <c r="D123" t="str">
        <f t="shared" si="1"/>
        <v>1656</v>
      </c>
      <c r="E123" s="80"/>
    </row>
    <row r="124" spans="2:5">
      <c r="B124">
        <v>16</v>
      </c>
      <c r="C124">
        <v>57</v>
      </c>
      <c r="D124" t="str">
        <f t="shared" si="1"/>
        <v>1657</v>
      </c>
      <c r="E124" s="80"/>
    </row>
    <row r="125" spans="2:5">
      <c r="B125">
        <v>16</v>
      </c>
      <c r="C125">
        <v>58</v>
      </c>
      <c r="D125" t="str">
        <f t="shared" si="1"/>
        <v>1658</v>
      </c>
      <c r="E125" s="80"/>
    </row>
    <row r="126" spans="2:5">
      <c r="B126">
        <v>16</v>
      </c>
      <c r="C126">
        <v>59</v>
      </c>
      <c r="D126" t="str">
        <f t="shared" si="1"/>
        <v>1659</v>
      </c>
      <c r="E126" s="80"/>
    </row>
    <row r="127" spans="2:5">
      <c r="B127">
        <v>16</v>
      </c>
      <c r="C127">
        <v>60</v>
      </c>
      <c r="D127" t="str">
        <f t="shared" si="1"/>
        <v>1660</v>
      </c>
      <c r="E127" s="80"/>
    </row>
    <row r="128" spans="2:5">
      <c r="B128">
        <v>16</v>
      </c>
      <c r="C128">
        <v>61</v>
      </c>
      <c r="D128" t="str">
        <f t="shared" si="1"/>
        <v>1661</v>
      </c>
      <c r="E128" s="80"/>
    </row>
    <row r="129" spans="2:5">
      <c r="B129">
        <v>16</v>
      </c>
      <c r="C129">
        <v>62</v>
      </c>
      <c r="D129" t="str">
        <f t="shared" si="1"/>
        <v>1662</v>
      </c>
      <c r="E129" s="80"/>
    </row>
    <row r="130" spans="2:5">
      <c r="B130">
        <v>16</v>
      </c>
      <c r="C130">
        <v>63</v>
      </c>
      <c r="D130" t="str">
        <f t="shared" si="1"/>
        <v>1663</v>
      </c>
      <c r="E130" s="80"/>
    </row>
    <row r="131" spans="2:5">
      <c r="B131">
        <v>16</v>
      </c>
      <c r="C131">
        <v>64</v>
      </c>
      <c r="D131" t="str">
        <f t="shared" si="1"/>
        <v>1664</v>
      </c>
      <c r="E131" s="80"/>
    </row>
    <row r="132" spans="2:5">
      <c r="B132">
        <v>16</v>
      </c>
      <c r="C132">
        <v>65</v>
      </c>
      <c r="D132" t="str">
        <f t="shared" si="1"/>
        <v>1665</v>
      </c>
      <c r="E132" s="80"/>
    </row>
    <row r="133" spans="2:5">
      <c r="B133">
        <v>17</v>
      </c>
      <c r="C133">
        <v>50</v>
      </c>
      <c r="D133" t="str">
        <f t="shared" si="1"/>
        <v>1750</v>
      </c>
      <c r="E133" s="80"/>
    </row>
    <row r="134" spans="2:5">
      <c r="B134">
        <v>17</v>
      </c>
      <c r="C134">
        <v>51</v>
      </c>
      <c r="D134" t="str">
        <f t="shared" si="1"/>
        <v>1751</v>
      </c>
      <c r="E134" s="80"/>
    </row>
    <row r="135" spans="2:5">
      <c r="B135">
        <v>17</v>
      </c>
      <c r="C135">
        <v>52</v>
      </c>
      <c r="D135" t="str">
        <f t="shared" si="1"/>
        <v>1752</v>
      </c>
      <c r="E135" s="80"/>
    </row>
    <row r="136" spans="2:5">
      <c r="B136">
        <v>17</v>
      </c>
      <c r="C136">
        <v>53</v>
      </c>
      <c r="D136" t="str">
        <f t="shared" si="1"/>
        <v>1753</v>
      </c>
      <c r="E136" s="80"/>
    </row>
    <row r="137" spans="2:5">
      <c r="B137">
        <v>17</v>
      </c>
      <c r="C137">
        <v>54</v>
      </c>
      <c r="D137" t="str">
        <f t="shared" si="1"/>
        <v>1754</v>
      </c>
      <c r="E137" s="80"/>
    </row>
    <row r="138" spans="2:5">
      <c r="B138">
        <v>17</v>
      </c>
      <c r="C138">
        <v>55</v>
      </c>
      <c r="D138" t="str">
        <f t="shared" si="1"/>
        <v>1755</v>
      </c>
      <c r="E138" s="80"/>
    </row>
    <row r="139" spans="2:5">
      <c r="B139">
        <v>17</v>
      </c>
      <c r="C139">
        <v>56</v>
      </c>
      <c r="D139" t="str">
        <f t="shared" si="1"/>
        <v>1756</v>
      </c>
      <c r="E139" s="80"/>
    </row>
    <row r="140" spans="2:5">
      <c r="B140">
        <v>17</v>
      </c>
      <c r="C140">
        <v>57</v>
      </c>
      <c r="D140" t="str">
        <f t="shared" si="1"/>
        <v>1757</v>
      </c>
      <c r="E140" s="80"/>
    </row>
    <row r="141" spans="2:5">
      <c r="B141">
        <v>17</v>
      </c>
      <c r="C141">
        <v>58</v>
      </c>
      <c r="D141" t="str">
        <f t="shared" si="1"/>
        <v>1758</v>
      </c>
      <c r="E141" s="80"/>
    </row>
    <row r="142" spans="2:5">
      <c r="B142">
        <v>17</v>
      </c>
      <c r="C142">
        <v>59</v>
      </c>
      <c r="D142" t="str">
        <f t="shared" si="1"/>
        <v>1759</v>
      </c>
      <c r="E142" s="80"/>
    </row>
    <row r="143" spans="2:5">
      <c r="B143">
        <v>17</v>
      </c>
      <c r="C143">
        <v>60</v>
      </c>
      <c r="D143" t="str">
        <f t="shared" si="1"/>
        <v>1760</v>
      </c>
      <c r="E143" s="80"/>
    </row>
    <row r="144" spans="2:5">
      <c r="B144">
        <v>17</v>
      </c>
      <c r="C144">
        <v>61</v>
      </c>
      <c r="D144" t="str">
        <f t="shared" si="1"/>
        <v>1761</v>
      </c>
      <c r="E144" s="80"/>
    </row>
    <row r="145" spans="2:5">
      <c r="B145">
        <v>17</v>
      </c>
      <c r="C145">
        <v>62</v>
      </c>
      <c r="D145" t="str">
        <f t="shared" si="1"/>
        <v>1762</v>
      </c>
      <c r="E145" s="80"/>
    </row>
    <row r="146" spans="2:5">
      <c r="B146">
        <v>17</v>
      </c>
      <c r="C146">
        <v>63</v>
      </c>
      <c r="D146" t="str">
        <f t="shared" si="1"/>
        <v>1763</v>
      </c>
      <c r="E146" s="80"/>
    </row>
    <row r="147" spans="2:5">
      <c r="B147">
        <v>17</v>
      </c>
      <c r="C147">
        <v>64</v>
      </c>
      <c r="D147" t="str">
        <f t="shared" si="1"/>
        <v>1764</v>
      </c>
      <c r="E147" s="80"/>
    </row>
    <row r="148" spans="2:5">
      <c r="B148">
        <v>17</v>
      </c>
      <c r="C148">
        <v>65</v>
      </c>
      <c r="D148" t="str">
        <f t="shared" si="1"/>
        <v>1765</v>
      </c>
      <c r="E148" s="80"/>
    </row>
    <row r="149" spans="2:5">
      <c r="B149">
        <v>18</v>
      </c>
      <c r="C149">
        <v>50</v>
      </c>
      <c r="D149" t="str">
        <f t="shared" si="1"/>
        <v>1850</v>
      </c>
      <c r="E149" s="80"/>
    </row>
    <row r="150" spans="2:5">
      <c r="B150">
        <v>18</v>
      </c>
      <c r="C150">
        <v>51</v>
      </c>
      <c r="D150" t="str">
        <f t="shared" ref="D150:D196" si="2">CONCATENATE(B150,C150)</f>
        <v>1851</v>
      </c>
      <c r="E150" s="80"/>
    </row>
    <row r="151" spans="2:5">
      <c r="B151">
        <v>18</v>
      </c>
      <c r="C151">
        <v>52</v>
      </c>
      <c r="D151" t="str">
        <f t="shared" si="2"/>
        <v>1852</v>
      </c>
      <c r="E151" s="80"/>
    </row>
    <row r="152" spans="2:5">
      <c r="B152">
        <v>18</v>
      </c>
      <c r="C152">
        <v>53</v>
      </c>
      <c r="D152" t="str">
        <f t="shared" si="2"/>
        <v>1853</v>
      </c>
      <c r="E152" s="80"/>
    </row>
    <row r="153" spans="2:5">
      <c r="B153">
        <v>18</v>
      </c>
      <c r="C153">
        <v>54</v>
      </c>
      <c r="D153" t="str">
        <f t="shared" si="2"/>
        <v>1854</v>
      </c>
      <c r="E153" s="80"/>
    </row>
    <row r="154" spans="2:5">
      <c r="B154">
        <v>18</v>
      </c>
      <c r="C154">
        <v>55</v>
      </c>
      <c r="D154" t="str">
        <f t="shared" si="2"/>
        <v>1855</v>
      </c>
      <c r="E154" s="80"/>
    </row>
    <row r="155" spans="2:5">
      <c r="B155">
        <v>18</v>
      </c>
      <c r="C155">
        <v>56</v>
      </c>
      <c r="D155" t="str">
        <f t="shared" si="2"/>
        <v>1856</v>
      </c>
      <c r="E155" s="80"/>
    </row>
    <row r="156" spans="2:5">
      <c r="B156">
        <v>18</v>
      </c>
      <c r="C156">
        <v>57</v>
      </c>
      <c r="D156" t="str">
        <f t="shared" si="2"/>
        <v>1857</v>
      </c>
      <c r="E156" s="80"/>
    </row>
    <row r="157" spans="2:5">
      <c r="B157">
        <v>18</v>
      </c>
      <c r="C157">
        <v>58</v>
      </c>
      <c r="D157" t="str">
        <f t="shared" si="2"/>
        <v>1858</v>
      </c>
      <c r="E157" s="80"/>
    </row>
    <row r="158" spans="2:5">
      <c r="B158">
        <v>18</v>
      </c>
      <c r="C158">
        <v>59</v>
      </c>
      <c r="D158" t="str">
        <f t="shared" si="2"/>
        <v>1859</v>
      </c>
      <c r="E158" s="80"/>
    </row>
    <row r="159" spans="2:5">
      <c r="B159">
        <v>18</v>
      </c>
      <c r="C159">
        <v>60</v>
      </c>
      <c r="D159" t="str">
        <f t="shared" si="2"/>
        <v>1860</v>
      </c>
      <c r="E159" s="80"/>
    </row>
    <row r="160" spans="2:5">
      <c r="B160">
        <v>18</v>
      </c>
      <c r="C160">
        <v>61</v>
      </c>
      <c r="D160" t="str">
        <f t="shared" si="2"/>
        <v>1861</v>
      </c>
      <c r="E160" s="80"/>
    </row>
    <row r="161" spans="2:5">
      <c r="B161">
        <v>18</v>
      </c>
      <c r="C161">
        <v>62</v>
      </c>
      <c r="D161" t="str">
        <f t="shared" si="2"/>
        <v>1862</v>
      </c>
      <c r="E161" s="80"/>
    </row>
    <row r="162" spans="2:5">
      <c r="B162">
        <v>18</v>
      </c>
      <c r="C162">
        <v>63</v>
      </c>
      <c r="D162" t="str">
        <f t="shared" si="2"/>
        <v>1863</v>
      </c>
      <c r="E162" s="80"/>
    </row>
    <row r="163" spans="2:5">
      <c r="B163">
        <v>18</v>
      </c>
      <c r="C163">
        <v>64</v>
      </c>
      <c r="D163" t="str">
        <f t="shared" si="2"/>
        <v>1864</v>
      </c>
      <c r="E163" s="80"/>
    </row>
    <row r="164" spans="2:5">
      <c r="B164">
        <v>18</v>
      </c>
      <c r="C164">
        <v>65</v>
      </c>
      <c r="D164" t="str">
        <f t="shared" si="2"/>
        <v>1865</v>
      </c>
      <c r="E164" s="80"/>
    </row>
    <row r="165" spans="2:5">
      <c r="B165">
        <v>19</v>
      </c>
      <c r="C165">
        <v>50</v>
      </c>
      <c r="D165" t="str">
        <f t="shared" si="2"/>
        <v>1950</v>
      </c>
      <c r="E165" s="80"/>
    </row>
    <row r="166" spans="2:5">
      <c r="B166">
        <v>19</v>
      </c>
      <c r="C166">
        <v>51</v>
      </c>
      <c r="D166" t="str">
        <f t="shared" si="2"/>
        <v>1951</v>
      </c>
      <c r="E166" s="80"/>
    </row>
    <row r="167" spans="2:5">
      <c r="B167">
        <v>19</v>
      </c>
      <c r="C167">
        <v>52</v>
      </c>
      <c r="D167" t="str">
        <f t="shared" si="2"/>
        <v>1952</v>
      </c>
      <c r="E167" s="80"/>
    </row>
    <row r="168" spans="2:5">
      <c r="B168">
        <v>19</v>
      </c>
      <c r="C168">
        <v>53</v>
      </c>
      <c r="D168" t="str">
        <f t="shared" si="2"/>
        <v>1953</v>
      </c>
      <c r="E168" s="80"/>
    </row>
    <row r="169" spans="2:5">
      <c r="B169">
        <v>19</v>
      </c>
      <c r="C169">
        <v>54</v>
      </c>
      <c r="D169" t="str">
        <f t="shared" si="2"/>
        <v>1954</v>
      </c>
      <c r="E169" s="80"/>
    </row>
    <row r="170" spans="2:5">
      <c r="B170">
        <v>19</v>
      </c>
      <c r="C170">
        <v>55</v>
      </c>
      <c r="D170" t="str">
        <f t="shared" si="2"/>
        <v>1955</v>
      </c>
      <c r="E170" s="80"/>
    </row>
    <row r="171" spans="2:5">
      <c r="B171">
        <v>19</v>
      </c>
      <c r="C171">
        <v>56</v>
      </c>
      <c r="D171" t="str">
        <f t="shared" si="2"/>
        <v>1956</v>
      </c>
      <c r="E171" s="80"/>
    </row>
    <row r="172" spans="2:5">
      <c r="B172">
        <v>19</v>
      </c>
      <c r="C172">
        <v>57</v>
      </c>
      <c r="D172" t="str">
        <f t="shared" si="2"/>
        <v>1957</v>
      </c>
      <c r="E172" s="80"/>
    </row>
    <row r="173" spans="2:5">
      <c r="B173">
        <v>19</v>
      </c>
      <c r="C173">
        <v>58</v>
      </c>
      <c r="D173" t="str">
        <f t="shared" si="2"/>
        <v>1958</v>
      </c>
      <c r="E173" s="80"/>
    </row>
    <row r="174" spans="2:5">
      <c r="B174">
        <v>19</v>
      </c>
      <c r="C174">
        <v>59</v>
      </c>
      <c r="D174" t="str">
        <f t="shared" si="2"/>
        <v>1959</v>
      </c>
      <c r="E174" s="80"/>
    </row>
    <row r="175" spans="2:5">
      <c r="B175">
        <v>19</v>
      </c>
      <c r="C175">
        <v>60</v>
      </c>
      <c r="D175" t="str">
        <f t="shared" si="2"/>
        <v>1960</v>
      </c>
      <c r="E175" s="80"/>
    </row>
    <row r="176" spans="2:5">
      <c r="B176">
        <v>19</v>
      </c>
      <c r="C176">
        <v>61</v>
      </c>
      <c r="D176" t="str">
        <f t="shared" si="2"/>
        <v>1961</v>
      </c>
      <c r="E176" s="80"/>
    </row>
    <row r="177" spans="2:5">
      <c r="B177">
        <v>19</v>
      </c>
      <c r="C177">
        <v>62</v>
      </c>
      <c r="D177" t="str">
        <f t="shared" si="2"/>
        <v>1962</v>
      </c>
      <c r="E177" s="80"/>
    </row>
    <row r="178" spans="2:5">
      <c r="B178">
        <v>19</v>
      </c>
      <c r="C178">
        <v>63</v>
      </c>
      <c r="D178" t="str">
        <f t="shared" si="2"/>
        <v>1963</v>
      </c>
      <c r="E178" s="80"/>
    </row>
    <row r="179" spans="2:5">
      <c r="B179">
        <v>19</v>
      </c>
      <c r="C179">
        <v>64</v>
      </c>
      <c r="D179" t="str">
        <f t="shared" si="2"/>
        <v>1964</v>
      </c>
      <c r="E179" s="80"/>
    </row>
    <row r="180" spans="2:5">
      <c r="B180">
        <v>19</v>
      </c>
      <c r="C180">
        <v>65</v>
      </c>
      <c r="D180" t="str">
        <f t="shared" si="2"/>
        <v>1965</v>
      </c>
      <c r="E180" s="80"/>
    </row>
    <row r="181" spans="2:5">
      <c r="B181">
        <v>20</v>
      </c>
      <c r="C181">
        <v>50</v>
      </c>
      <c r="D181" t="str">
        <f t="shared" si="2"/>
        <v>2050</v>
      </c>
      <c r="E181" s="80"/>
    </row>
    <row r="182" spans="2:5">
      <c r="B182">
        <v>20</v>
      </c>
      <c r="C182">
        <v>51</v>
      </c>
      <c r="D182" t="str">
        <f t="shared" si="2"/>
        <v>2051</v>
      </c>
      <c r="E182" s="80"/>
    </row>
    <row r="183" spans="2:5">
      <c r="B183">
        <v>20</v>
      </c>
      <c r="C183">
        <v>52</v>
      </c>
      <c r="D183" t="str">
        <f t="shared" si="2"/>
        <v>2052</v>
      </c>
      <c r="E183" s="80"/>
    </row>
    <row r="184" spans="2:5">
      <c r="B184">
        <v>20</v>
      </c>
      <c r="C184">
        <v>53</v>
      </c>
      <c r="D184" t="str">
        <f t="shared" si="2"/>
        <v>2053</v>
      </c>
      <c r="E184" s="80"/>
    </row>
    <row r="185" spans="2:5">
      <c r="B185">
        <v>20</v>
      </c>
      <c r="C185">
        <v>54</v>
      </c>
      <c r="D185" t="str">
        <f t="shared" si="2"/>
        <v>2054</v>
      </c>
      <c r="E185" s="80"/>
    </row>
    <row r="186" spans="2:5">
      <c r="B186">
        <v>20</v>
      </c>
      <c r="C186">
        <v>55</v>
      </c>
      <c r="D186" t="str">
        <f t="shared" si="2"/>
        <v>2055</v>
      </c>
      <c r="E186" s="80"/>
    </row>
    <row r="187" spans="2:5">
      <c r="B187">
        <v>20</v>
      </c>
      <c r="C187">
        <v>56</v>
      </c>
      <c r="D187" t="str">
        <f t="shared" si="2"/>
        <v>2056</v>
      </c>
      <c r="E187" s="80"/>
    </row>
    <row r="188" spans="2:5">
      <c r="B188">
        <v>20</v>
      </c>
      <c r="C188">
        <v>57</v>
      </c>
      <c r="D188" t="str">
        <f t="shared" si="2"/>
        <v>2057</v>
      </c>
      <c r="E188" s="80"/>
    </row>
    <row r="189" spans="2:5">
      <c r="B189">
        <v>20</v>
      </c>
      <c r="C189">
        <v>58</v>
      </c>
      <c r="D189" t="str">
        <f t="shared" si="2"/>
        <v>2058</v>
      </c>
      <c r="E189" s="80"/>
    </row>
    <row r="190" spans="2:5">
      <c r="B190">
        <v>20</v>
      </c>
      <c r="C190">
        <v>59</v>
      </c>
      <c r="D190" t="str">
        <f t="shared" si="2"/>
        <v>2059</v>
      </c>
      <c r="E190" s="80"/>
    </row>
    <row r="191" spans="2:5">
      <c r="B191">
        <v>20</v>
      </c>
      <c r="C191">
        <v>60</v>
      </c>
      <c r="D191" t="str">
        <f t="shared" si="2"/>
        <v>2060</v>
      </c>
      <c r="E191" s="80"/>
    </row>
    <row r="192" spans="2:5">
      <c r="B192">
        <v>20</v>
      </c>
      <c r="C192">
        <v>61</v>
      </c>
      <c r="D192" t="str">
        <f t="shared" si="2"/>
        <v>2061</v>
      </c>
      <c r="E192" s="80"/>
    </row>
    <row r="193" spans="2:5">
      <c r="B193">
        <v>20</v>
      </c>
      <c r="C193">
        <v>62</v>
      </c>
      <c r="D193" t="str">
        <f t="shared" si="2"/>
        <v>2062</v>
      </c>
      <c r="E193" s="80"/>
    </row>
    <row r="194" spans="2:5">
      <c r="B194">
        <v>20</v>
      </c>
      <c r="C194">
        <v>63</v>
      </c>
      <c r="D194" t="str">
        <f t="shared" si="2"/>
        <v>2063</v>
      </c>
      <c r="E194" s="80"/>
    </row>
    <row r="195" spans="2:5">
      <c r="B195">
        <v>20</v>
      </c>
      <c r="C195">
        <v>64</v>
      </c>
      <c r="D195" t="str">
        <f t="shared" si="2"/>
        <v>2064</v>
      </c>
      <c r="E195" s="80"/>
    </row>
    <row r="196" spans="2:5">
      <c r="B196">
        <v>20</v>
      </c>
      <c r="C196">
        <v>65</v>
      </c>
      <c r="D196" t="str">
        <f t="shared" si="2"/>
        <v>2065</v>
      </c>
      <c r="E196" s="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Medical, Dental Estimator</vt:lpstr>
      <vt:lpstr>Medical Plan Comparison Chart</vt:lpstr>
      <vt:lpstr>G3</vt:lpstr>
      <vt:lpstr>Eligibility_Group</vt:lpstr>
      <vt:lpstr>EligibilityGroups</vt:lpstr>
      <vt:lpstr>Plan_Names</vt:lpstr>
      <vt:lpstr>'Medical Plan Comparison Chart'!Print_Area</vt:lpstr>
      <vt:lpstr>'Medical, Dental Estimator'!Print_Area</vt:lpstr>
    </vt:vector>
  </TitlesOfParts>
  <Company>UC Davis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Guerren Solbach</dc:creator>
  <cp:lastModifiedBy>Guerren Solbach</cp:lastModifiedBy>
  <cp:lastPrinted>2023-10-12T01:32:56Z</cp:lastPrinted>
  <dcterms:created xsi:type="dcterms:W3CDTF">2017-10-19T21:26:19Z</dcterms:created>
  <dcterms:modified xsi:type="dcterms:W3CDTF">2023-10-12T01:33:29Z</dcterms:modified>
</cp:coreProperties>
</file>